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overall cost" sheetId="1" r:id="rId1"/>
    <sheet name="ticket breakdown" sheetId="2" r:id="rId2"/>
    <sheet name="budget for travel &amp; hotel" sheetId="3" r:id="rId3"/>
    <sheet name="break even" sheetId="4" r:id="rId4"/>
    <sheet name="vip dinner" sheetId="5" r:id="rId5"/>
  </sheets>
  <definedNames>
    <definedName name="$">#NAME?</definedName>
  </definedNames>
  <calcPr fullCalcOnLoad="1"/>
</workbook>
</file>

<file path=xl/sharedStrings.xml><?xml version="1.0" encoding="utf-8"?>
<sst xmlns="http://schemas.openxmlformats.org/spreadsheetml/2006/main" count="213" uniqueCount="195">
  <si>
    <t>total</t>
  </si>
  <si>
    <t>(min) cost per person</t>
  </si>
  <si>
    <t>vaughini (wsj)</t>
  </si>
  <si>
    <t>james hong</t>
  </si>
  <si>
    <t>After Party</t>
  </si>
  <si>
    <t>heycosmo</t>
  </si>
  <si>
    <t>C. House</t>
  </si>
  <si>
    <t>Pre Party</t>
  </si>
  <si>
    <t>Complimentary</t>
  </si>
  <si>
    <t>michael cerda (jangl)</t>
  </si>
  <si>
    <t>After Tax</t>
  </si>
  <si>
    <t>Remaining</t>
  </si>
  <si>
    <t>liz gainnes (gigaom)</t>
  </si>
  <si>
    <t>total flights</t>
  </si>
  <si>
    <t>Exhibitor*</t>
  </si>
  <si>
    <t>meal per person</t>
  </si>
  <si>
    <t>Profit</t>
  </si>
  <si>
    <t>total rooms</t>
  </si>
  <si>
    <t>noah kagan</t>
  </si>
  <si>
    <t>heather luttrell</t>
  </si>
  <si>
    <t>law firm</t>
  </si>
  <si>
    <t>shivani sopory</t>
  </si>
  <si>
    <t>Percent revenue realized</t>
  </si>
  <si>
    <t>alan graham (ziff davis / o'reilly)</t>
  </si>
  <si>
    <t>alex</t>
  </si>
  <si>
    <t>Early Bird (tcket, flight, hotel)</t>
  </si>
  <si>
    <t>reena Jadhav</t>
  </si>
  <si>
    <t>hotel actual</t>
  </si>
  <si>
    <t>Hukilau</t>
  </si>
  <si>
    <t>Estimated</t>
  </si>
  <si>
    <t>breakfast</t>
  </si>
  <si>
    <t>Tickets Sold Breakdown</t>
  </si>
  <si>
    <t>aaron dignan</t>
  </si>
  <si>
    <t>Available</t>
  </si>
  <si>
    <t>PIN</t>
  </si>
  <si>
    <t>left</t>
  </si>
  <si>
    <t>Sponsorship Revenue</t>
  </si>
  <si>
    <t>corkage = $20 a bottle or bottle = $36</t>
  </si>
  <si>
    <t>Non Comp</t>
  </si>
  <si>
    <t>minimum (2000) less meal and appetizers (left to spend)</t>
  </si>
  <si>
    <t>pens ($1/ pen)</t>
  </si>
  <si>
    <t>diff act-planned</t>
  </si>
  <si>
    <t>Total People Assumption</t>
  </si>
  <si>
    <t>Student</t>
  </si>
  <si>
    <t>sean suicide girls</t>
  </si>
  <si>
    <t>Web Development</t>
  </si>
  <si>
    <t>roam4free</t>
  </si>
  <si>
    <t>david gilmour</t>
  </si>
  <si>
    <t>jake nickell</t>
  </si>
  <si>
    <t>Brochures</t>
  </si>
  <si>
    <t>notes</t>
  </si>
  <si>
    <t>SPONSOR TOTALS</t>
  </si>
  <si>
    <t>Web sponsor</t>
  </si>
  <si>
    <t>Small Sponsors</t>
  </si>
  <si>
    <t>ca</t>
  </si>
  <si>
    <t>jangl</t>
  </si>
  <si>
    <t>david chapman</t>
  </si>
  <si>
    <t>sean ness = $200, gps</t>
  </si>
  <si>
    <t>2 extras</t>
  </si>
  <si>
    <t>Discounted Tickets</t>
  </si>
  <si>
    <t>devin reams</t>
  </si>
  <si>
    <t>Comp Press/Blogger</t>
  </si>
  <si>
    <t>average cost per person</t>
  </si>
  <si>
    <t>Marketing Material</t>
  </si>
  <si>
    <t>Comp Other</t>
  </si>
  <si>
    <t>Lunch Catering</t>
  </si>
  <si>
    <t>daniel Palestrant</t>
  </si>
  <si>
    <t>"ticket breakdown"</t>
  </si>
  <si>
    <t>$43 for mike (aol)</t>
  </si>
  <si>
    <t>flight actual</t>
  </si>
  <si>
    <t>breakdown</t>
  </si>
  <si>
    <t>Early Bird I</t>
  </si>
  <si>
    <t>Costs and Expenses</t>
  </si>
  <si>
    <t>rohit bhargava</t>
  </si>
  <si>
    <t>avg ticket price</t>
  </si>
  <si>
    <t>min total cost with tax and gratuity</t>
  </si>
  <si>
    <t>Eventbrite premium</t>
  </si>
  <si>
    <t>carlos</t>
  </si>
  <si>
    <t>jeff (threadless)</t>
  </si>
  <si>
    <t>curtis fark</t>
  </si>
  <si>
    <t>Community Leader</t>
  </si>
  <si>
    <t>devin, noah and crew</t>
  </si>
  <si>
    <t>Yahoo</t>
  </si>
  <si>
    <t>Student Tickets</t>
  </si>
  <si>
    <t>Sponsorship</t>
  </si>
  <si>
    <t>three appetizer platters (focacetta)</t>
  </si>
  <si>
    <t>Sun</t>
  </si>
  <si>
    <t>name</t>
  </si>
  <si>
    <t>michael streefland</t>
  </si>
  <si>
    <t>tom</t>
  </si>
  <si>
    <t>above</t>
  </si>
  <si>
    <t>See additional sheet:</t>
  </si>
  <si>
    <t>hotel budget</t>
  </si>
  <si>
    <t>Glasses</t>
  </si>
  <si>
    <t>see</t>
  </si>
  <si>
    <t>Ticket Revenue</t>
  </si>
  <si>
    <t>Rewards #:</t>
  </si>
  <si>
    <t>fred stutzman</t>
  </si>
  <si>
    <t>ted r dogster</t>
  </si>
  <si>
    <t>denise (o'reilly)</t>
  </si>
  <si>
    <t>Prizes</t>
  </si>
  <si>
    <t>actual</t>
  </si>
  <si>
    <t>CO</t>
  </si>
  <si>
    <t>Fixed Costs</t>
  </si>
  <si>
    <t>Snacks</t>
  </si>
  <si>
    <t>markus frind</t>
  </si>
  <si>
    <t>Total Revenue</t>
  </si>
  <si>
    <t>eric marcoullier</t>
  </si>
  <si>
    <t>Drink Costs</t>
  </si>
  <si>
    <t>wine?</t>
  </si>
  <si>
    <t>Rental Cars</t>
  </si>
  <si>
    <t>B Chalk</t>
  </si>
  <si>
    <t>Early Bird II</t>
  </si>
  <si>
    <t>bob wood (sun)</t>
  </si>
  <si>
    <t>josh spear</t>
  </si>
  <si>
    <t>guests</t>
  </si>
  <si>
    <t>keith ringer</t>
  </si>
  <si>
    <t>Community Next: Viral Budget</t>
  </si>
  <si>
    <t>jennifer chen</t>
  </si>
  <si>
    <t>wine bottles</t>
  </si>
  <si>
    <t>**vip dinner**</t>
  </si>
  <si>
    <t>TICKET TOTALS</t>
  </si>
  <si>
    <t>Gifts</t>
  </si>
  <si>
    <t>Total Cost</t>
  </si>
  <si>
    <t>VIP Tickets</t>
  </si>
  <si>
    <t>total tickets</t>
  </si>
  <si>
    <t>Budget for Travel and Hotel</t>
  </si>
  <si>
    <t>vip notepads</t>
  </si>
  <si>
    <t>Flights</t>
  </si>
  <si>
    <t>alcohol</t>
  </si>
  <si>
    <t>Price</t>
  </si>
  <si>
    <t>tickets sold</t>
  </si>
  <si>
    <t>Paypal Costs</t>
  </si>
  <si>
    <t>Revenue</t>
  </si>
  <si>
    <t>Comp Students</t>
  </si>
  <si>
    <t>brian ngouchi</t>
  </si>
  <si>
    <t>Press/Blogger</t>
  </si>
  <si>
    <t>Regular Tickets</t>
  </si>
  <si>
    <t>paid</t>
  </si>
  <si>
    <t>remaining</t>
  </si>
  <si>
    <t>Early Tickets</t>
  </si>
  <si>
    <t>total people (max)</t>
  </si>
  <si>
    <t>3jane</t>
  </si>
  <si>
    <t>keith (king) confirm #:</t>
  </si>
  <si>
    <t>$50 for sun lady</t>
  </si>
  <si>
    <t>Hotel</t>
  </si>
  <si>
    <t>speakers</t>
  </si>
  <si>
    <t>joost bon</t>
  </si>
  <si>
    <t>nc</t>
  </si>
  <si>
    <t>wine glasses</t>
  </si>
  <si>
    <t>buy orange juice</t>
  </si>
  <si>
    <t>akash garg</t>
  </si>
  <si>
    <t>Attendee Gifts</t>
  </si>
  <si>
    <t>greg cohn</t>
  </si>
  <si>
    <t>shirts ($7.50 / shirt</t>
  </si>
  <si>
    <t>location</t>
  </si>
  <si>
    <t>3 double rooms confirm #:</t>
  </si>
  <si>
    <t>variable cost per person</t>
  </si>
  <si>
    <t>jeff kalmikoff</t>
  </si>
  <si>
    <t>flight budget</t>
  </si>
  <si>
    <t>suite confirm #:</t>
  </si>
  <si>
    <t>complimentary</t>
  </si>
  <si>
    <t>Userplane</t>
  </si>
  <si>
    <t>Paid Advertiser</t>
  </si>
  <si>
    <t>juan carlos soto (sun)</t>
  </si>
  <si>
    <t>Actual</t>
  </si>
  <si>
    <t>photobucket</t>
  </si>
  <si>
    <t>Non-Profit</t>
  </si>
  <si>
    <t>tara hunt</t>
  </si>
  <si>
    <t>james gardner</t>
  </si>
  <si>
    <t>Mid Tickets</t>
  </si>
  <si>
    <t>Revenue tix (no comps)</t>
  </si>
  <si>
    <t>james drummond</t>
  </si>
  <si>
    <t>Avg. Ticket Price</t>
  </si>
  <si>
    <t>media</t>
  </si>
  <si>
    <t>mozomo</t>
  </si>
  <si>
    <t>Michael Arrington (Tech Crunch</t>
  </si>
  <si>
    <t>Regular</t>
  </si>
  <si>
    <t>Misc</t>
  </si>
  <si>
    <t>Type</t>
  </si>
  <si>
    <t>Sold*</t>
  </si>
  <si>
    <t>sean suhl</t>
  </si>
  <si>
    <t>bong</t>
  </si>
  <si>
    <t>profit</t>
  </si>
  <si>
    <t>Break Even Sales</t>
  </si>
  <si>
    <t>T-Shirts for staff</t>
  </si>
  <si>
    <t>VIP Dinner</t>
  </si>
  <si>
    <t>il</t>
  </si>
  <si>
    <t>reimbursed?</t>
  </si>
  <si>
    <t>sean, jeff and jake have own rooms</t>
  </si>
  <si>
    <t>Assistant Leader</t>
  </si>
  <si>
    <t>videoegg</t>
  </si>
  <si>
    <t>AOL</t>
  </si>
  <si>
    <t>see next page</t>
  </si>
  <si>
    <t>matt marshall (venturebeat)</t>
  </si>
</sst>
</file>

<file path=xl/styles.xml><?xml version="1.0" encoding="utf-8"?>
<styleSheet xmlns="http://schemas.openxmlformats.org/spreadsheetml/2006/main">
  <numFmts count="3">
    <numFmt numFmtId="165" formatCode="&quot;$&quot;#,##0.00"/>
    <numFmt numFmtId="166" formatCode="#.###############"/>
    <numFmt numFmtId="167" formatCode="&quot;$&quot;#,##0"/>
  </numFmts>
  <fonts count="10"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0"/>
      <color indexed="11"/>
      <name val="Arial"/>
      <family val="2"/>
    </font>
    <font>
      <sz val="10"/>
      <color indexed="63"/>
      <name val="Arial"/>
      <family val="2"/>
    </font>
    <font>
      <sz val="10"/>
      <color indexed="23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horizontal="left" wrapText="1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4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0" fontId="0" fillId="0" borderId="7" xfId="0" applyNumberFormat="1" applyFont="1" applyFill="1" applyBorder="1" applyAlignment="1">
      <alignment horizontal="center" vertical="center" wrapText="1"/>
    </xf>
    <xf numFmtId="165" fontId="0" fillId="0" borderId="8" xfId="0" applyNumberFormat="1" applyFont="1" applyFill="1" applyBorder="1" applyAlignment="1">
      <alignment horizontal="right" vertical="center" wrapText="1"/>
    </xf>
    <xf numFmtId="165" fontId="0" fillId="0" borderId="6" xfId="0" applyNumberFormat="1" applyFont="1" applyFill="1" applyBorder="1" applyAlignment="1">
      <alignment horizontal="center" vertical="center" wrapText="1"/>
    </xf>
    <xf numFmtId="166" fontId="0" fillId="0" borderId="6" xfId="0" applyNumberFormat="1" applyFont="1" applyFill="1" applyBorder="1" applyAlignment="1">
      <alignment horizontal="center" vertical="center" wrapText="1"/>
    </xf>
    <xf numFmtId="165" fontId="0" fillId="0" borderId="6" xfId="0" applyNumberFormat="1" applyFont="1" applyFill="1" applyBorder="1" applyAlignment="1">
      <alignment horizontal="right" vertical="center" wrapText="1"/>
    </xf>
    <xf numFmtId="167" fontId="0" fillId="2" borderId="0" xfId="0" applyNumberFormat="1" applyFont="1" applyFill="1" applyAlignment="1">
      <alignment wrapText="1"/>
    </xf>
    <xf numFmtId="0" fontId="0" fillId="2" borderId="0" xfId="0" applyNumberFormat="1" applyFont="1" applyFill="1" applyAlignment="1">
      <alignment wrapText="1"/>
    </xf>
    <xf numFmtId="0" fontId="4" fillId="0" borderId="0" xfId="0" applyNumberFormat="1" applyFont="1" applyFill="1" applyAlignment="1">
      <alignment/>
    </xf>
    <xf numFmtId="0" fontId="0" fillId="0" borderId="9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right" vertical="center" wrapText="1"/>
    </xf>
    <xf numFmtId="165" fontId="0" fillId="0" borderId="9" xfId="0" applyNumberFormat="1" applyFont="1" applyFill="1" applyBorder="1" applyAlignment="1">
      <alignment horizontal="center" vertical="center" wrapText="1"/>
    </xf>
    <xf numFmtId="166" fontId="0" fillId="0" borderId="9" xfId="0" applyNumberFormat="1" applyFont="1" applyFill="1" applyBorder="1" applyAlignment="1">
      <alignment horizontal="center" vertical="center" wrapText="1"/>
    </xf>
    <xf numFmtId="165" fontId="0" fillId="0" borderId="9" xfId="0" applyNumberFormat="1" applyFont="1" applyFill="1" applyBorder="1" applyAlignment="1">
      <alignment horizontal="right" vertical="center" wrapText="1"/>
    </xf>
    <xf numFmtId="165" fontId="0" fillId="2" borderId="0" xfId="0" applyNumberFormat="1" applyFont="1" applyFill="1" applyAlignment="1">
      <alignment wrapText="1"/>
    </xf>
    <xf numFmtId="0" fontId="0" fillId="2" borderId="0" xfId="0" applyNumberFormat="1" applyFont="1" applyFill="1" applyAlignment="1">
      <alignment/>
    </xf>
    <xf numFmtId="165" fontId="0" fillId="0" borderId="5" xfId="0" applyNumberFormat="1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wrapText="1"/>
    </xf>
    <xf numFmtId="0" fontId="0" fillId="0" borderId="12" xfId="0" applyNumberFormat="1" applyFont="1" applyFill="1" applyBorder="1" applyAlignment="1">
      <alignment horizontal="center" wrapText="1"/>
    </xf>
    <xf numFmtId="165" fontId="0" fillId="0" borderId="13" xfId="0" applyNumberFormat="1" applyFont="1" applyFill="1" applyBorder="1" applyAlignment="1">
      <alignment wrapText="1"/>
    </xf>
    <xf numFmtId="165" fontId="0" fillId="0" borderId="12" xfId="0" applyNumberFormat="1" applyFont="1" applyFill="1" applyBorder="1" applyAlignment="1">
      <alignment horizontal="center" wrapText="1"/>
    </xf>
    <xf numFmtId="165" fontId="0" fillId="0" borderId="13" xfId="0" applyNumberFormat="1" applyFont="1" applyFill="1" applyBorder="1" applyAlignment="1">
      <alignment horizontal="center" wrapText="1"/>
    </xf>
    <xf numFmtId="165" fontId="0" fillId="0" borderId="11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165" fontId="3" fillId="0" borderId="4" xfId="0" applyNumberFormat="1" applyFont="1" applyFill="1" applyBorder="1" applyAlignment="1">
      <alignment wrapText="1"/>
    </xf>
    <xf numFmtId="165" fontId="3" fillId="0" borderId="3" xfId="0" applyNumberFormat="1" applyFont="1" applyFill="1" applyBorder="1" applyAlignment="1">
      <alignment wrapText="1"/>
    </xf>
    <xf numFmtId="166" fontId="3" fillId="0" borderId="4" xfId="0" applyNumberFormat="1" applyFont="1" applyFill="1" applyBorder="1" applyAlignment="1">
      <alignment horizontal="center" wrapText="1"/>
    </xf>
    <xf numFmtId="165" fontId="3" fillId="0" borderId="2" xfId="0" applyNumberFormat="1" applyFont="1" applyFill="1" applyBorder="1" applyAlignment="1">
      <alignment wrapText="1"/>
    </xf>
    <xf numFmtId="0" fontId="0" fillId="0" borderId="8" xfId="0" applyNumberFormat="1" applyFont="1" applyFill="1" applyBorder="1" applyAlignment="1">
      <alignment horizontal="right" wrapText="1"/>
    </xf>
    <xf numFmtId="0" fontId="5" fillId="3" borderId="2" xfId="0" applyNumberFormat="1" applyFont="1" applyFill="1" applyBorder="1" applyAlignment="1">
      <alignment horizontal="center" wrapText="1"/>
    </xf>
    <xf numFmtId="165" fontId="0" fillId="0" borderId="7" xfId="0" applyNumberFormat="1" applyFont="1" applyFill="1" applyBorder="1" applyAlignment="1">
      <alignment wrapText="1"/>
    </xf>
    <xf numFmtId="165" fontId="0" fillId="0" borderId="8" xfId="0" applyNumberFormat="1" applyFont="1" applyFill="1" applyBorder="1" applyAlignment="1">
      <alignment horizontal="right" wrapText="1"/>
    </xf>
    <xf numFmtId="166" fontId="6" fillId="0" borderId="2" xfId="0" applyNumberFormat="1" applyFont="1" applyFill="1" applyBorder="1" applyAlignment="1">
      <alignment horizontal="center" wrapText="1"/>
    </xf>
    <xf numFmtId="0" fontId="0" fillId="0" borderId="14" xfId="0" applyNumberFormat="1" applyFont="1" applyFill="1" applyBorder="1" applyAlignment="1">
      <alignment wrapText="1"/>
    </xf>
    <xf numFmtId="165" fontId="0" fillId="0" borderId="0" xfId="0" applyNumberFormat="1" applyFont="1" applyFill="1" applyAlignment="1">
      <alignment wrapText="1"/>
    </xf>
    <xf numFmtId="166" fontId="0" fillId="0" borderId="14" xfId="0" applyNumberFormat="1" applyFont="1" applyFill="1" applyBorder="1" applyAlignment="1">
      <alignment wrapText="1"/>
    </xf>
    <xf numFmtId="9" fontId="3" fillId="0" borderId="0" xfId="0" applyNumberFormat="1" applyFont="1" applyFill="1" applyAlignment="1">
      <alignment wrapText="1"/>
    </xf>
    <xf numFmtId="0" fontId="7" fillId="0" borderId="1" xfId="0" applyNumberFormat="1" applyFont="1" applyFill="1" applyBorder="1" applyAlignment="1">
      <alignment wrapText="1"/>
    </xf>
    <xf numFmtId="165" fontId="0" fillId="0" borderId="1" xfId="0" applyNumberFormat="1" applyFont="1" applyFill="1" applyBorder="1" applyAlignment="1">
      <alignment wrapText="1"/>
    </xf>
    <xf numFmtId="165" fontId="3" fillId="0" borderId="4" xfId="0" applyNumberFormat="1" applyFont="1" applyFill="1" applyBorder="1" applyAlignment="1">
      <alignment horizontal="center" wrapText="1"/>
    </xf>
    <xf numFmtId="165" fontId="3" fillId="0" borderId="2" xfId="0" applyNumberFormat="1" applyFont="1" applyFill="1" applyBorder="1" applyAlignment="1">
      <alignment horizontal="center" wrapText="1"/>
    </xf>
    <xf numFmtId="165" fontId="0" fillId="0" borderId="5" xfId="0" applyNumberFormat="1" applyFont="1" applyFill="1" applyBorder="1" applyAlignment="1">
      <alignment wrapText="1"/>
    </xf>
    <xf numFmtId="0" fontId="0" fillId="0" borderId="7" xfId="0" applyNumberFormat="1" applyFont="1" applyFill="1" applyBorder="1" applyAlignment="1">
      <alignment horizontal="center" wrapText="1"/>
    </xf>
    <xf numFmtId="165" fontId="0" fillId="0" borderId="8" xfId="0" applyNumberFormat="1" applyFont="1" applyFill="1" applyBorder="1" applyAlignment="1">
      <alignment wrapText="1"/>
    </xf>
    <xf numFmtId="165" fontId="0" fillId="0" borderId="6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horizontal="center" wrapText="1"/>
    </xf>
    <xf numFmtId="165" fontId="0" fillId="0" borderId="10" xfId="0" applyNumberFormat="1" applyFont="1" applyFill="1" applyBorder="1" applyAlignment="1">
      <alignment wrapText="1"/>
    </xf>
    <xf numFmtId="165" fontId="0" fillId="0" borderId="9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/>
    </xf>
    <xf numFmtId="0" fontId="3" fillId="0" borderId="3" xfId="0" applyNumberFormat="1" applyFont="1" applyFill="1" applyBorder="1" applyAlignment="1">
      <alignment wrapText="1"/>
    </xf>
    <xf numFmtId="165" fontId="3" fillId="0" borderId="5" xfId="0" applyNumberFormat="1" applyFont="1" applyFill="1" applyBorder="1" applyAlignment="1">
      <alignment wrapText="1"/>
    </xf>
    <xf numFmtId="165" fontId="3" fillId="0" borderId="0" xfId="0" applyNumberFormat="1" applyFont="1" applyFill="1" applyAlignment="1">
      <alignment wrapText="1"/>
    </xf>
    <xf numFmtId="165" fontId="0" fillId="0" borderId="14" xfId="0" applyNumberFormat="1" applyFont="1" applyFill="1" applyBorder="1" applyAlignment="1">
      <alignment wrapText="1"/>
    </xf>
    <xf numFmtId="0" fontId="8" fillId="0" borderId="0" xfId="0" applyNumberFormat="1" applyFont="1" applyFill="1" applyAlignment="1">
      <alignment wrapText="1"/>
    </xf>
    <xf numFmtId="165" fontId="8" fillId="0" borderId="0" xfId="0" applyNumberFormat="1" applyFont="1" applyFill="1" applyAlignment="1">
      <alignment wrapText="1"/>
    </xf>
    <xf numFmtId="0" fontId="9" fillId="0" borderId="0" xfId="0" applyNumberFormat="1" applyFont="1" applyFill="1" applyAlignment="1">
      <alignment wrapText="1"/>
    </xf>
    <xf numFmtId="165" fontId="9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horizontal="right" wrapText="1"/>
    </xf>
    <xf numFmtId="165" fontId="0" fillId="0" borderId="0" xfId="0" applyNumberFormat="1" applyFont="1" applyFill="1" applyAlignment="1">
      <alignment horizontal="right" wrapText="1"/>
    </xf>
    <xf numFmtId="167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wrapText="1"/>
    </xf>
    <xf numFmtId="165" fontId="7" fillId="0" borderId="0" xfId="0" applyNumberFormat="1" applyFont="1" applyFill="1" applyAlignment="1">
      <alignment wrapText="1"/>
    </xf>
    <xf numFmtId="167" fontId="7" fillId="0" borderId="0" xfId="0" applyNumberFormat="1" applyFont="1" applyFill="1" applyAlignment="1">
      <alignment wrapText="1"/>
    </xf>
    <xf numFmtId="0" fontId="5" fillId="0" borderId="0" xfId="0" applyNumberFormat="1" applyFont="1" applyFill="1" applyAlignment="1">
      <alignment wrapText="1"/>
    </xf>
    <xf numFmtId="0" fontId="7" fillId="0" borderId="0" xfId="0" applyNumberFormat="1" applyFont="1" applyFill="1" applyAlignment="1">
      <alignment horizontal="righ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33333"/>
      <rgbColor rgb="00808080"/>
      <rgbColor rgb="00FFFF0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 topLeftCell="A1"/>
  </sheetViews>
  <sheetFormatPr defaultColWidth="9.140625" defaultRowHeight="12.75" customHeight="1"/>
  <cols>
    <col min="1" max="1" width="26.7109375" style="0" customWidth="1"/>
    <col min="2" max="3" width="9.140625" style="0" customWidth="1"/>
    <col min="4" max="4" width="12.8515625" style="0" customWidth="1"/>
    <col min="5" max="5" width="9.140625" style="0" customWidth="1"/>
    <col min="6" max="6" width="12.8515625" style="0" customWidth="1"/>
    <col min="7" max="8" width="9.140625" style="0" customWidth="1"/>
    <col min="9" max="9" width="15.00390625" style="0" customWidth="1"/>
    <col min="10" max="22" width="9.140625" style="0" customWidth="1"/>
  </cols>
  <sheetData>
    <row r="1" spans="1:6" ht="22.5">
      <c r="A1" s="1" t="s">
        <v>117</v>
      </c>
      <c r="B1" s="2"/>
      <c r="C1" s="2"/>
      <c r="D1" s="2"/>
      <c r="E1" s="2"/>
      <c r="F1" s="2"/>
    </row>
    <row r="2" ht="12.75" customHeight="1"/>
    <row r="3" ht="12.75" customHeight="1">
      <c r="A3" s="3" t="s">
        <v>95</v>
      </c>
    </row>
    <row r="4" spans="1:6" ht="12.75" customHeight="1">
      <c r="A4" s="4"/>
      <c r="B4" s="4"/>
      <c r="C4" s="4"/>
      <c r="D4" s="4"/>
      <c r="E4" s="4"/>
      <c r="F4" s="4"/>
    </row>
    <row r="5" spans="1:7" ht="12.75" customHeight="1">
      <c r="A5" s="5" t="s">
        <v>179</v>
      </c>
      <c r="B5" s="6" t="s">
        <v>33</v>
      </c>
      <c r="C5" s="7" t="s">
        <v>130</v>
      </c>
      <c r="D5" s="6" t="s">
        <v>165</v>
      </c>
      <c r="E5" s="7" t="s">
        <v>180</v>
      </c>
      <c r="F5" s="8" t="s">
        <v>29</v>
      </c>
      <c r="G5" s="9"/>
    </row>
    <row r="6" spans="1:11" ht="12.75" customHeight="1">
      <c r="A6" s="10" t="s">
        <v>124</v>
      </c>
      <c r="B6" s="11">
        <v>8</v>
      </c>
      <c r="C6" s="12">
        <v>500</v>
      </c>
      <c r="D6" s="13" t="s">
        <v>91</v>
      </c>
      <c r="E6" s="14"/>
      <c r="F6" s="15">
        <f>C6*B6</f>
      </c>
      <c r="G6" s="9"/>
      <c r="H6" s="16">
        <f>10*B6</f>
      </c>
      <c r="I6" s="17" t="s">
        <v>125</v>
      </c>
      <c r="J6" s="17">
        <f>SUM(B6:B14)</f>
      </c>
      <c r="K6" s="18"/>
    </row>
    <row r="7" spans="1:10" ht="12.75" customHeight="1">
      <c r="A7" s="19" t="s">
        <v>140</v>
      </c>
      <c r="B7" s="20">
        <v>15</v>
      </c>
      <c r="C7" s="21">
        <v>100</v>
      </c>
      <c r="D7" s="22" t="s">
        <v>67</v>
      </c>
      <c r="E7" s="23"/>
      <c r="F7" s="24">
        <f>C7*B7</f>
      </c>
      <c r="G7" s="9"/>
      <c r="H7" s="16">
        <f>(C7*0.025)*B7</f>
      </c>
      <c r="I7" s="17" t="s">
        <v>139</v>
      </c>
      <c r="J7" s="17">
        <f>J6-J8</f>
      </c>
    </row>
    <row r="8" spans="1:10" ht="12.75" customHeight="1">
      <c r="A8" s="19" t="s">
        <v>170</v>
      </c>
      <c r="B8" s="20">
        <v>75</v>
      </c>
      <c r="C8" s="21">
        <v>195</v>
      </c>
      <c r="D8" s="22"/>
      <c r="E8" s="23"/>
      <c r="F8" s="24">
        <f>C8*B8</f>
      </c>
      <c r="G8" s="9"/>
      <c r="H8" s="16">
        <f>(C8*0.025)*B8</f>
      </c>
      <c r="I8" s="17" t="s">
        <v>131</v>
      </c>
      <c r="J8" s="17">
        <v>97</v>
      </c>
    </row>
    <row r="9" spans="1:10" ht="12.75" customHeight="1">
      <c r="A9" s="19" t="s">
        <v>59</v>
      </c>
      <c r="B9" s="20">
        <v>50</v>
      </c>
      <c r="C9" s="21">
        <v>150</v>
      </c>
      <c r="D9" s="22"/>
      <c r="E9" s="23"/>
      <c r="F9" s="24">
        <f>C9*B9</f>
      </c>
      <c r="G9" s="9"/>
      <c r="H9" s="16">
        <f>(C9*0.025)*B9</f>
      </c>
      <c r="I9" s="17"/>
      <c r="J9" s="17"/>
    </row>
    <row r="10" spans="1:10" ht="12.75" customHeight="1">
      <c r="A10" s="19" t="s">
        <v>83</v>
      </c>
      <c r="B10" s="20">
        <v>60</v>
      </c>
      <c r="C10" s="21">
        <v>20</v>
      </c>
      <c r="D10" s="22"/>
      <c r="E10" s="23"/>
      <c r="F10" s="24">
        <f>C10*B10</f>
      </c>
      <c r="G10" s="9"/>
      <c r="H10" s="16">
        <f>(C10*0.025)*B10</f>
      </c>
      <c r="I10" s="17"/>
      <c r="J10" s="17"/>
    </row>
    <row r="11" spans="1:10" ht="12.75" customHeight="1">
      <c r="A11" s="19" t="s">
        <v>137</v>
      </c>
      <c r="B11" s="20">
        <v>25</v>
      </c>
      <c r="C11" s="21">
        <v>295</v>
      </c>
      <c r="D11" s="22"/>
      <c r="E11" s="23"/>
      <c r="F11" s="24">
        <f>C11*B11</f>
      </c>
      <c r="G11" s="9"/>
      <c r="H11" s="16">
        <f>(C11*0.025)*B11</f>
      </c>
      <c r="I11" s="17"/>
      <c r="J11" s="17"/>
    </row>
    <row r="12" spans="1:10" ht="12.75" customHeight="1">
      <c r="A12" s="19" t="s">
        <v>61</v>
      </c>
      <c r="B12" s="20">
        <v>15</v>
      </c>
      <c r="C12" s="21">
        <v>0</v>
      </c>
      <c r="D12" s="22">
        <v>8</v>
      </c>
      <c r="E12" s="23">
        <v>7</v>
      </c>
      <c r="F12" s="24">
        <f>C12*B12</f>
      </c>
      <c r="G12" s="9"/>
      <c r="H12" s="17"/>
      <c r="I12" s="25">
        <f>F71</f>
      </c>
      <c r="J12" s="17" t="s">
        <v>183</v>
      </c>
    </row>
    <row r="13" spans="1:10" ht="12.75" customHeight="1">
      <c r="A13" s="19" t="s">
        <v>134</v>
      </c>
      <c r="B13" s="20">
        <v>21</v>
      </c>
      <c r="C13" s="21">
        <v>0</v>
      </c>
      <c r="D13" s="22">
        <v>21</v>
      </c>
      <c r="E13" s="23">
        <v>0</v>
      </c>
      <c r="F13" s="24">
        <f>C13*B13</f>
      </c>
      <c r="G13" s="9"/>
      <c r="H13" s="17"/>
      <c r="I13" s="26"/>
      <c r="J13" s="17"/>
    </row>
    <row r="14" spans="1:10" ht="12.75" customHeight="1">
      <c r="A14" s="19" t="s">
        <v>64</v>
      </c>
      <c r="B14" s="20">
        <v>31</v>
      </c>
      <c r="C14" s="21">
        <v>0</v>
      </c>
      <c r="D14" s="27">
        <v>5</v>
      </c>
      <c r="E14" s="28">
        <v>26</v>
      </c>
      <c r="F14" s="24">
        <f>C14*B14</f>
      </c>
      <c r="G14" s="9"/>
      <c r="H14" s="17"/>
      <c r="I14" s="17" t="s">
        <v>74</v>
      </c>
      <c r="J14" s="17">
        <f>SUM(F6:F11)/SUM(B6:B11)</f>
      </c>
    </row>
    <row r="15" spans="1:7" ht="12.75" customHeight="1">
      <c r="A15" s="29"/>
      <c r="B15" s="30"/>
      <c r="C15" s="31"/>
      <c r="D15" s="32"/>
      <c r="E15" s="33"/>
      <c r="F15" s="34"/>
      <c r="G15" s="9"/>
    </row>
    <row r="16" spans="1:7" ht="12.75" customHeight="1">
      <c r="A16" s="35" t="s">
        <v>121</v>
      </c>
      <c r="B16" s="6">
        <f>SUM(B6:B14)</f>
      </c>
      <c r="C16" s="36"/>
      <c r="D16" s="37">
        <f>'ticket breakdown'!D59</f>
      </c>
      <c r="E16" s="38">
        <f>'ticket breakdown'!C59</f>
      </c>
      <c r="F16" s="39">
        <f>SUM(F6:F14)</f>
      </c>
      <c r="G16" s="9"/>
    </row>
    <row r="17" spans="1:6" ht="12.75" customHeight="1">
      <c r="A17" s="40" t="s">
        <v>11</v>
      </c>
      <c r="B17" s="41">
        <f>B16-E16</f>
      </c>
      <c r="C17" s="42"/>
      <c r="D17" s="43" t="s">
        <v>38</v>
      </c>
      <c r="E17" s="44">
        <f>'ticket breakdown'!C60</f>
      </c>
      <c r="F17" s="42"/>
    </row>
    <row r="18" spans="2:6" ht="12.75" customHeight="1">
      <c r="B18" s="45"/>
      <c r="C18" s="46"/>
      <c r="E18" s="47"/>
      <c r="F18" s="46"/>
    </row>
    <row r="19" spans="1:6" ht="25.5">
      <c r="A19" s="3" t="s">
        <v>22</v>
      </c>
      <c r="C19" s="46"/>
      <c r="D19" s="48">
        <f>D16/F16</f>
      </c>
      <c r="F19" s="46"/>
    </row>
    <row r="20" spans="3:6" ht="12.75" customHeight="1">
      <c r="C20" s="46"/>
      <c r="D20" s="46"/>
      <c r="E20" s="46"/>
      <c r="F20" s="46"/>
    </row>
    <row r="21" spans="3:6" ht="12.75" customHeight="1">
      <c r="C21" s="46"/>
      <c r="D21" s="46"/>
      <c r="E21" s="46"/>
      <c r="F21" s="46"/>
    </row>
    <row r="22" spans="3:6" ht="12.75" customHeight="1">
      <c r="C22" s="46"/>
      <c r="D22" s="46"/>
      <c r="E22" s="46"/>
      <c r="F22" s="46"/>
    </row>
    <row r="23" spans="1:6" ht="12.75" customHeight="1">
      <c r="A23" s="3" t="s">
        <v>36</v>
      </c>
      <c r="C23" s="46"/>
      <c r="D23" s="46"/>
      <c r="E23" s="46"/>
      <c r="F23" s="46"/>
    </row>
    <row r="24" spans="1:6" ht="12.75" customHeight="1">
      <c r="A24" s="49"/>
      <c r="B24" s="4"/>
      <c r="C24" s="50"/>
      <c r="D24" s="50"/>
      <c r="E24" s="46"/>
      <c r="F24" s="46"/>
    </row>
    <row r="25" spans="1:6" ht="12.75" customHeight="1">
      <c r="A25" s="35" t="s">
        <v>179</v>
      </c>
      <c r="B25" s="6" t="s">
        <v>165</v>
      </c>
      <c r="C25" s="51" t="s">
        <v>130</v>
      </c>
      <c r="D25" s="52" t="s">
        <v>133</v>
      </c>
      <c r="E25" s="53"/>
      <c r="F25" s="46"/>
    </row>
    <row r="26" spans="1:6" ht="25.5">
      <c r="A26" s="10" t="s">
        <v>80</v>
      </c>
      <c r="B26" s="54">
        <v>1</v>
      </c>
      <c r="C26" s="55">
        <v>10000</v>
      </c>
      <c r="D26" s="56">
        <f>B26*C26</f>
      </c>
      <c r="E26" s="53"/>
      <c r="F26" s="46" t="s">
        <v>86</v>
      </c>
    </row>
    <row r="27" spans="1:6" ht="12.75" customHeight="1">
      <c r="A27" s="19" t="s">
        <v>190</v>
      </c>
      <c r="B27" s="57">
        <v>1</v>
      </c>
      <c r="C27" s="58">
        <v>8500</v>
      </c>
      <c r="D27" s="59">
        <f>B27*C27</f>
      </c>
      <c r="E27" s="53"/>
      <c r="F27" s="46" t="s">
        <v>55</v>
      </c>
    </row>
    <row r="28" spans="1:11" ht="12.75" customHeight="1">
      <c r="A28" s="19" t="s">
        <v>14</v>
      </c>
      <c r="B28" s="57">
        <v>4</v>
      </c>
      <c r="C28" s="58">
        <v>5000</v>
      </c>
      <c r="D28" s="59">
        <f>B28*C28</f>
      </c>
      <c r="E28" s="53"/>
      <c r="F28" s="46" t="s">
        <v>192</v>
      </c>
      <c r="G28" s="60" t="s">
        <v>6</v>
      </c>
      <c r="H28" s="60" t="s">
        <v>82</v>
      </c>
      <c r="I28" s="60" t="s">
        <v>162</v>
      </c>
      <c r="K28" s="61"/>
    </row>
    <row r="29" spans="1:6" ht="12.75" customHeight="1">
      <c r="A29" s="19" t="s">
        <v>163</v>
      </c>
      <c r="B29" s="57">
        <v>1</v>
      </c>
      <c r="C29" s="58">
        <v>750</v>
      </c>
      <c r="D29" s="59">
        <f>B29*C29</f>
      </c>
      <c r="E29" s="53"/>
      <c r="F29" s="46" t="s">
        <v>5</v>
      </c>
    </row>
    <row r="30" spans="1:6" ht="12.75" customHeight="1">
      <c r="A30" s="19" t="s">
        <v>129</v>
      </c>
      <c r="B30" s="57">
        <v>1</v>
      </c>
      <c r="C30" s="58">
        <v>900</v>
      </c>
      <c r="D30" s="59">
        <f>B30*C30</f>
      </c>
      <c r="E30" s="53"/>
      <c r="F30" s="46" t="s">
        <v>182</v>
      </c>
    </row>
    <row r="31" spans="1:6" ht="12.75" customHeight="1">
      <c r="A31" s="19" t="s">
        <v>52</v>
      </c>
      <c r="B31" s="57">
        <v>1</v>
      </c>
      <c r="C31" s="58">
        <v>1000</v>
      </c>
      <c r="D31" s="59">
        <f>B31*C31</f>
      </c>
      <c r="E31" s="53"/>
      <c r="F31" s="46" t="s">
        <v>142</v>
      </c>
    </row>
    <row r="32" spans="1:9" ht="25.5">
      <c r="A32" s="29" t="s">
        <v>53</v>
      </c>
      <c r="B32" s="30">
        <v>4</v>
      </c>
      <c r="C32" s="31">
        <v>500</v>
      </c>
      <c r="D32" s="34">
        <f>B32*C32</f>
      </c>
      <c r="E32" s="53"/>
      <c r="F32" s="46" t="s">
        <v>175</v>
      </c>
      <c r="G32" s="60" t="s">
        <v>166</v>
      </c>
      <c r="H32" s="60" t="s">
        <v>46</v>
      </c>
      <c r="I32" s="60" t="s">
        <v>191</v>
      </c>
    </row>
    <row r="33" spans="1:6" ht="12.75" customHeight="1">
      <c r="A33" s="35" t="s">
        <v>51</v>
      </c>
      <c r="B33" s="62"/>
      <c r="C33" s="36"/>
      <c r="D33" s="39">
        <f>SUM(D26:D32)</f>
      </c>
      <c r="E33" s="63"/>
      <c r="F33" s="64"/>
    </row>
    <row r="34" spans="1:6" ht="12.75" customHeight="1">
      <c r="A34" s="45"/>
      <c r="B34" s="45"/>
      <c r="C34" s="65"/>
      <c r="D34" s="65"/>
      <c r="E34" s="46"/>
      <c r="F34" s="46"/>
    </row>
    <row r="35" spans="1:6" ht="12.75" customHeight="1">
      <c r="A35" s="66"/>
      <c r="B35" s="66"/>
      <c r="C35" s="67"/>
      <c r="D35" s="67"/>
      <c r="E35" s="67"/>
      <c r="F35" s="67"/>
    </row>
    <row r="36" spans="1:6" ht="12.75" customHeight="1">
      <c r="A36" s="68" t="s">
        <v>106</v>
      </c>
      <c r="B36" s="68"/>
      <c r="C36" s="69"/>
      <c r="D36" s="69">
        <f>D33+D16</f>
      </c>
      <c r="E36" s="69"/>
      <c r="F36" s="69"/>
    </row>
    <row r="37" spans="3:6" ht="12.75" customHeight="1">
      <c r="C37" s="46"/>
      <c r="D37" s="46"/>
      <c r="E37" s="46"/>
      <c r="F37" s="46"/>
    </row>
    <row r="38" spans="3:6" ht="12.75" customHeight="1">
      <c r="C38" s="46"/>
      <c r="D38" s="46"/>
      <c r="E38" s="46"/>
      <c r="F38" s="46"/>
    </row>
    <row r="39" spans="1:6" ht="12.75" customHeight="1">
      <c r="A39" s="60" t="s">
        <v>42</v>
      </c>
      <c r="B39" s="60">
        <v>360</v>
      </c>
      <c r="C39" s="46"/>
      <c r="D39" s="46"/>
      <c r="E39" s="46"/>
      <c r="F39" s="46"/>
    </row>
    <row r="40" spans="3:6" ht="12.75" customHeight="1">
      <c r="C40" s="46"/>
      <c r="D40" s="46"/>
      <c r="E40" s="46"/>
      <c r="F40" s="46"/>
    </row>
    <row r="41" spans="1:6" ht="12.75" customHeight="1">
      <c r="A41" s="3" t="s">
        <v>72</v>
      </c>
      <c r="C41" s="46"/>
      <c r="D41" s="46"/>
      <c r="E41" s="46"/>
      <c r="F41" s="46"/>
    </row>
    <row r="42" spans="3:6" ht="12.75" customHeight="1">
      <c r="C42" s="46"/>
      <c r="D42" s="46"/>
      <c r="E42" s="46"/>
      <c r="F42" s="46"/>
    </row>
    <row r="43" spans="1:6" ht="12.75" customHeight="1">
      <c r="A43" s="60" t="s">
        <v>45</v>
      </c>
      <c r="B43" s="60">
        <v>1</v>
      </c>
      <c r="C43" s="46">
        <v>500</v>
      </c>
      <c r="D43" s="46">
        <v>500</v>
      </c>
      <c r="E43" s="46"/>
      <c r="F43" s="46">
        <f>B43*C43</f>
      </c>
    </row>
    <row r="44" spans="1:7" ht="38.25">
      <c r="A44" s="60" t="s">
        <v>30</v>
      </c>
      <c r="B44" s="60">
        <f>$B$39</f>
      </c>
      <c r="C44" s="46">
        <v>5</v>
      </c>
      <c r="D44" s="46">
        <f>360+475</f>
      </c>
      <c r="E44" s="46"/>
      <c r="F44" s="46">
        <f>B44*C44</f>
      </c>
      <c r="G44" s="60" t="s">
        <v>150</v>
      </c>
    </row>
    <row r="45" spans="1:6" ht="12.75" customHeight="1">
      <c r="A45" s="60" t="s">
        <v>104</v>
      </c>
      <c r="B45" s="60">
        <f>$B$39</f>
      </c>
      <c r="C45" s="46">
        <v>5</v>
      </c>
      <c r="D45" s="46">
        <f>676.39/2</f>
      </c>
      <c r="F45" s="46">
        <f>B45*C45</f>
      </c>
    </row>
    <row r="46" spans="1:7" ht="12.75" customHeight="1">
      <c r="A46" s="60" t="s">
        <v>65</v>
      </c>
      <c r="B46" s="60">
        <f>$B$39</f>
      </c>
      <c r="C46" s="46">
        <v>15</v>
      </c>
      <c r="D46" s="46">
        <v>5777.45</v>
      </c>
      <c r="E46" s="46"/>
      <c r="F46" s="46">
        <f>B46*C46</f>
      </c>
      <c r="G46" s="60" t="s">
        <v>28</v>
      </c>
    </row>
    <row r="47" spans="1:6" ht="12.75" customHeight="1">
      <c r="A47" s="60" t="s">
        <v>108</v>
      </c>
      <c r="B47" s="60">
        <f>$B$39</f>
      </c>
      <c r="C47" s="46">
        <v>2</v>
      </c>
      <c r="D47" s="46">
        <v>338.2</v>
      </c>
      <c r="F47" s="46">
        <f>B47*C47</f>
      </c>
    </row>
    <row r="48" spans="1:6" ht="12.75" customHeight="1">
      <c r="A48" s="60" t="s">
        <v>132</v>
      </c>
      <c r="B48" s="70" t="s">
        <v>94</v>
      </c>
      <c r="C48" s="71" t="s">
        <v>90</v>
      </c>
      <c r="D48" s="46"/>
      <c r="E48" s="46"/>
      <c r="F48" s="46">
        <f>(0.3*SUM(B6:B11))+(0.025*SUM(F6:F11))</f>
      </c>
    </row>
    <row r="49" spans="1:6" ht="12.75" customHeight="1">
      <c r="A49" s="60" t="s">
        <v>119</v>
      </c>
      <c r="B49" s="60">
        <v>42</v>
      </c>
      <c r="C49" s="46">
        <v>21</v>
      </c>
      <c r="D49" s="46"/>
      <c r="E49" s="46"/>
      <c r="F49" s="46">
        <f>B49*C49</f>
      </c>
    </row>
    <row r="50" spans="1:6" ht="12.75" customHeight="1">
      <c r="A50" s="60" t="s">
        <v>127</v>
      </c>
      <c r="B50" s="60">
        <v>17</v>
      </c>
      <c r="C50" s="46">
        <v>65</v>
      </c>
      <c r="D50" s="46">
        <v>968.59</v>
      </c>
      <c r="E50" s="46"/>
      <c r="F50" s="46">
        <f>B50*C50</f>
      </c>
    </row>
    <row r="51" spans="1:7" ht="12.75" customHeight="1">
      <c r="A51" s="60" t="s">
        <v>149</v>
      </c>
      <c r="B51" s="60">
        <v>40</v>
      </c>
      <c r="C51" s="46">
        <v>2</v>
      </c>
      <c r="D51" s="46">
        <v>353.42</v>
      </c>
      <c r="E51" s="46"/>
      <c r="F51" s="46">
        <f>B51*C51</f>
      </c>
      <c r="G51" s="60" t="s">
        <v>93</v>
      </c>
    </row>
    <row r="52" spans="1:10" ht="38.25">
      <c r="A52" s="60" t="s">
        <v>152</v>
      </c>
      <c r="B52" s="60">
        <v>370</v>
      </c>
      <c r="C52" s="46">
        <v>8.5</v>
      </c>
      <c r="D52" s="46">
        <v>355.84</v>
      </c>
      <c r="E52" s="46"/>
      <c r="F52" s="46">
        <f>B52*C52</f>
      </c>
      <c r="G52" s="60">
        <v>355.84</v>
      </c>
      <c r="H52" s="60" t="s">
        <v>40</v>
      </c>
      <c r="I52" s="60">
        <f>350*7</f>
      </c>
      <c r="J52" s="60" t="s">
        <v>154</v>
      </c>
    </row>
    <row r="53" spans="1:8" ht="12.75" customHeight="1">
      <c r="A53" s="60" t="s">
        <v>7</v>
      </c>
      <c r="B53" s="60">
        <f>$B$39</f>
      </c>
      <c r="C53" s="46">
        <f>(5*4)*1.0825</f>
      </c>
      <c r="D53" s="46">
        <v>5845.5</v>
      </c>
      <c r="E53" s="46"/>
      <c r="F53" s="46">
        <f>B53*C53</f>
      </c>
      <c r="G53" s="60" t="s">
        <v>111</v>
      </c>
      <c r="H53" s="60">
        <f>((1200*1.0825)*1.2)*5</f>
      </c>
    </row>
    <row r="54" spans="1:6" ht="12.75" customHeight="1">
      <c r="A54" s="60" t="s">
        <v>4</v>
      </c>
      <c r="B54" s="60">
        <f>$B$39</f>
      </c>
      <c r="C54" s="46">
        <f>(10*1.0825)*1.2</f>
      </c>
      <c r="D54" s="46"/>
      <c r="E54" s="46"/>
      <c r="F54" s="46">
        <f>B54*C54</f>
      </c>
    </row>
    <row r="55" spans="1:6" ht="12.75" customHeight="1">
      <c r="A55" s="60" t="s">
        <v>100</v>
      </c>
      <c r="B55" s="60">
        <v>1</v>
      </c>
      <c r="C55" s="46">
        <v>550</v>
      </c>
      <c r="D55" s="46"/>
      <c r="E55" s="46"/>
      <c r="F55" s="46">
        <f>B55*C55</f>
      </c>
    </row>
    <row r="56" spans="1:6" ht="12.75" customHeight="1">
      <c r="A56" s="60" t="s">
        <v>128</v>
      </c>
      <c r="B56" s="60" t="s">
        <v>193</v>
      </c>
      <c r="C56" s="46"/>
      <c r="D56" s="46"/>
      <c r="E56" s="46"/>
      <c r="F56" s="46">
        <f>'budget for travel &amp; hotel'!D15</f>
      </c>
    </row>
    <row r="57" spans="1:6" ht="12.75" customHeight="1">
      <c r="A57" s="60" t="s">
        <v>145</v>
      </c>
      <c r="B57" s="60" t="s">
        <v>193</v>
      </c>
      <c r="C57" s="46"/>
      <c r="D57" s="46"/>
      <c r="E57" s="46"/>
      <c r="F57" s="46">
        <f>'budget for travel &amp; hotel'!H15</f>
      </c>
    </row>
    <row r="58" spans="1:6" ht="12.75" customHeight="1">
      <c r="A58" s="60" t="s">
        <v>178</v>
      </c>
      <c r="B58" s="60">
        <v>1</v>
      </c>
      <c r="C58" s="46">
        <v>2500</v>
      </c>
      <c r="D58" s="46"/>
      <c r="E58" s="46"/>
      <c r="F58" s="46">
        <f>C58*B58</f>
      </c>
    </row>
    <row r="59" spans="1:6" ht="12.75" customHeight="1">
      <c r="A59" s="60" t="s">
        <v>76</v>
      </c>
      <c r="B59" s="70" t="s">
        <v>94</v>
      </c>
      <c r="C59" s="71" t="s">
        <v>90</v>
      </c>
      <c r="D59" s="46">
        <v>700.49</v>
      </c>
      <c r="E59" s="46"/>
      <c r="F59" s="46">
        <f>SUM(H6:H11)</f>
      </c>
    </row>
    <row r="60" spans="1:6" ht="12.75" customHeight="1">
      <c r="A60" s="60" t="s">
        <v>110</v>
      </c>
      <c r="B60" s="60">
        <v>4</v>
      </c>
      <c r="C60" s="46">
        <v>75</v>
      </c>
      <c r="D60" s="46"/>
      <c r="E60" s="46"/>
      <c r="F60" s="46">
        <f>C60*B60</f>
      </c>
    </row>
    <row r="61" spans="1:8" ht="12.75" customHeight="1">
      <c r="A61" s="60" t="s">
        <v>49</v>
      </c>
      <c r="B61" s="60">
        <f>$B$39</f>
      </c>
      <c r="C61" s="46">
        <v>6</v>
      </c>
      <c r="D61" s="46"/>
      <c r="E61" s="46"/>
      <c r="F61" s="46">
        <f>C61*B61</f>
      </c>
      <c r="H61" s="61"/>
    </row>
    <row r="62" spans="1:6" ht="12.75" customHeight="1">
      <c r="A62" s="60" t="s">
        <v>63</v>
      </c>
      <c r="B62" s="60">
        <v>1</v>
      </c>
      <c r="C62" s="46">
        <v>1500</v>
      </c>
      <c r="D62" s="46"/>
      <c r="E62" s="46"/>
      <c r="F62" s="46">
        <f>C62*B62</f>
      </c>
    </row>
    <row r="63" spans="1:6" ht="12.75" customHeight="1">
      <c r="A63" s="60" t="s">
        <v>186</v>
      </c>
      <c r="B63" s="60">
        <v>42</v>
      </c>
      <c r="C63" s="46">
        <v>60</v>
      </c>
      <c r="D63" s="46"/>
      <c r="E63" s="46"/>
      <c r="F63" s="46">
        <f>C63*B63</f>
      </c>
    </row>
    <row r="64" spans="1:6" ht="25.5">
      <c r="A64" s="60" t="s">
        <v>25</v>
      </c>
      <c r="B64" s="60">
        <v>1</v>
      </c>
      <c r="C64" s="46">
        <f>(208+327)+195</f>
      </c>
      <c r="D64" s="46">
        <v>208</v>
      </c>
      <c r="E64" s="46"/>
      <c r="F64" s="46">
        <f>C64*B64</f>
      </c>
    </row>
    <row r="65" spans="1:6" ht="12.75" customHeight="1">
      <c r="A65" s="60" t="s">
        <v>185</v>
      </c>
      <c r="B65" s="60">
        <v>10</v>
      </c>
      <c r="C65" s="46">
        <v>10.25</v>
      </c>
      <c r="D65" s="46">
        <v>106.26</v>
      </c>
      <c r="E65" s="46"/>
      <c r="F65" s="46">
        <f>B65*C65</f>
      </c>
    </row>
    <row r="66" spans="1:9" ht="51">
      <c r="A66" s="60" t="s">
        <v>122</v>
      </c>
      <c r="B66" s="60">
        <v>6</v>
      </c>
      <c r="C66" s="46">
        <v>50</v>
      </c>
      <c r="D66" s="46">
        <v>290</v>
      </c>
      <c r="E66" s="46"/>
      <c r="F66" s="46">
        <f>B66*C66</f>
      </c>
      <c r="G66" s="60" t="s">
        <v>57</v>
      </c>
      <c r="H66" s="60" t="s">
        <v>68</v>
      </c>
      <c r="I66" s="60" t="s">
        <v>144</v>
      </c>
    </row>
    <row r="67" spans="3:6" ht="12.75" customHeight="1">
      <c r="C67" s="46"/>
      <c r="D67" s="46"/>
      <c r="E67" s="46"/>
      <c r="F67" s="46"/>
    </row>
    <row r="68" spans="1:10" ht="25.5">
      <c r="A68" s="3" t="s">
        <v>123</v>
      </c>
      <c r="B68" s="3"/>
      <c r="C68" s="64"/>
      <c r="D68" s="64">
        <f>SUM(D43:D65)</f>
      </c>
      <c r="E68" s="64"/>
      <c r="F68" s="64">
        <f>SUM(F43:F66)</f>
      </c>
      <c r="I68" s="72">
        <f>D68-F68</f>
      </c>
      <c r="J68" s="60" t="s">
        <v>41</v>
      </c>
    </row>
    <row r="69" spans="3:6" ht="12.75" customHeight="1">
      <c r="C69" s="46"/>
      <c r="D69" s="46"/>
      <c r="E69" s="46"/>
      <c r="F69" s="46"/>
    </row>
    <row r="70" spans="3:6" ht="12.75" customHeight="1">
      <c r="C70" s="46"/>
      <c r="D70" s="46"/>
      <c r="E70" s="46"/>
      <c r="F70" s="46"/>
    </row>
    <row r="71" spans="1:6" ht="12.75" customHeight="1">
      <c r="A71" s="3" t="s">
        <v>16</v>
      </c>
      <c r="C71" s="46"/>
      <c r="D71" s="46"/>
      <c r="E71" s="46"/>
      <c r="F71" s="46">
        <f>D36-F68</f>
      </c>
    </row>
    <row r="72" spans="1:10" ht="12.75" customHeight="1">
      <c r="A72" s="60" t="s">
        <v>10</v>
      </c>
      <c r="C72" s="46"/>
      <c r="D72" s="46"/>
      <c r="E72" s="46"/>
      <c r="F72" s="46">
        <f>F71*0.75</f>
      </c>
      <c r="J72" s="73"/>
    </row>
    <row r="73" spans="3:6" ht="12.75" customHeight="1">
      <c r="C73" s="46"/>
      <c r="D73" s="46"/>
      <c r="E73" s="46"/>
      <c r="F73" s="46"/>
    </row>
    <row r="74" spans="1:6" ht="12.75" customHeight="1">
      <c r="A74" s="60" t="s">
        <v>157</v>
      </c>
      <c r="C74" s="46">
        <f>((((C44+C45)+C46)+C53)+C54)+C61</f>
      </c>
      <c r="D74" s="46"/>
      <c r="E74" s="46"/>
      <c r="F74" s="46"/>
    </row>
    <row r="75" spans="1:6" ht="12.75" customHeight="1">
      <c r="A75" s="60" t="s">
        <v>62</v>
      </c>
      <c r="B75" s="60">
        <v>1</v>
      </c>
      <c r="C75" s="46">
        <f>F68/J6</f>
      </c>
      <c r="D75" s="46"/>
      <c r="E75" s="46"/>
      <c r="F75" s="46"/>
    </row>
    <row r="76" spans="3:6" ht="12.75" customHeight="1">
      <c r="C76" s="46"/>
      <c r="D76" s="46"/>
      <c r="E76" s="46"/>
      <c r="F76" s="46"/>
    </row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</sheetData>
  <mergeCells count="5">
    <mergeCell ref="A1:F1"/>
    <mergeCell ref="D6:E6"/>
    <mergeCell ref="D7:E7"/>
    <mergeCell ref="B56:C56"/>
    <mergeCell ref="B57:C57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0"/>
  <sheetViews>
    <sheetView workbookViewId="0" topLeftCell="A1"/>
  </sheetViews>
  <sheetFormatPr defaultColWidth="9.140625" defaultRowHeight="12.75" customHeight="1"/>
  <cols>
    <col min="1" max="1" width="21.8515625" style="0" customWidth="1"/>
    <col min="2" max="3" width="9.140625" style="0" customWidth="1"/>
    <col min="4" max="4" width="12.421875" style="0" customWidth="1"/>
    <col min="5" max="20" width="9.140625" style="0" customWidth="1"/>
  </cols>
  <sheetData>
    <row r="1" ht="12.75" customHeight="1">
      <c r="D1" s="46"/>
    </row>
    <row r="2" spans="1:6" ht="12.75" customHeight="1">
      <c r="A2" s="74" t="s">
        <v>31</v>
      </c>
      <c r="B2" s="74"/>
      <c r="C2" s="74"/>
      <c r="D2" s="75"/>
      <c r="E2" s="74"/>
      <c r="F2" s="74"/>
    </row>
    <row r="3" ht="12.75" customHeight="1">
      <c r="D3" s="46"/>
    </row>
    <row r="4" spans="1:4" ht="12.75" customHeight="1">
      <c r="A4" s="76" t="s">
        <v>71</v>
      </c>
      <c r="D4" s="46"/>
    </row>
    <row r="5" spans="2:4" ht="12.75" customHeight="1">
      <c r="B5" s="60">
        <v>75</v>
      </c>
      <c r="C5" s="60">
        <v>4</v>
      </c>
      <c r="D5" s="46">
        <f>C5*B5</f>
      </c>
    </row>
    <row r="6" spans="2:4" ht="12.75" customHeight="1">
      <c r="B6" s="60">
        <v>100</v>
      </c>
      <c r="C6" s="60">
        <v>10</v>
      </c>
      <c r="D6" s="46">
        <f>C6*B6</f>
      </c>
    </row>
    <row r="7" spans="2:4" ht="12.75" customHeight="1">
      <c r="B7" s="60">
        <v>101</v>
      </c>
      <c r="C7" s="60">
        <v>2</v>
      </c>
      <c r="D7" s="46">
        <f>C7*B7</f>
      </c>
    </row>
    <row r="8" spans="2:4" ht="12.75" customHeight="1">
      <c r="B8" s="60">
        <v>102.5</v>
      </c>
      <c r="C8" s="60">
        <v>1</v>
      </c>
      <c r="D8" s="46">
        <f>C8*B8</f>
      </c>
    </row>
    <row r="9" spans="2:4" ht="12.75" customHeight="1">
      <c r="B9" s="60">
        <v>195</v>
      </c>
      <c r="C9" s="60">
        <v>1</v>
      </c>
      <c r="D9" s="46">
        <f>C9*B9</f>
      </c>
    </row>
    <row r="10" spans="2:4" ht="12.75" customHeight="1">
      <c r="B10" s="60">
        <v>145</v>
      </c>
      <c r="C10" s="60">
        <v>1</v>
      </c>
      <c r="D10" s="46">
        <f>C10*B10</f>
      </c>
    </row>
    <row r="11" ht="12.75" customHeight="1">
      <c r="D11" s="46"/>
    </row>
    <row r="12" spans="3:4" ht="12.75" customHeight="1">
      <c r="C12" s="76">
        <f>SUM(C5:C10)</f>
      </c>
      <c r="D12" s="77">
        <f>SUM(D5:D10)</f>
      </c>
    </row>
    <row r="13" ht="12.75" customHeight="1">
      <c r="D13" s="46"/>
    </row>
    <row r="14" ht="12.75" customHeight="1">
      <c r="D14" s="46"/>
    </row>
    <row r="15" spans="1:4" ht="12.75" customHeight="1">
      <c r="A15" s="76" t="s">
        <v>112</v>
      </c>
      <c r="D15" s="46"/>
    </row>
    <row r="16" spans="2:4" ht="12.75" customHeight="1">
      <c r="B16" s="60">
        <v>0</v>
      </c>
      <c r="C16" s="60">
        <v>22</v>
      </c>
      <c r="D16" s="46">
        <f>B16*C16</f>
      </c>
    </row>
    <row r="17" spans="2:4" ht="12.75" customHeight="1">
      <c r="B17" s="60">
        <v>20</v>
      </c>
      <c r="C17" s="60">
        <v>1</v>
      </c>
      <c r="D17" s="46">
        <f>B17*C17</f>
      </c>
    </row>
    <row r="18" spans="2:4" ht="12.75" customHeight="1">
      <c r="B18" s="60">
        <v>75</v>
      </c>
      <c r="C18" s="60">
        <v>1</v>
      </c>
      <c r="D18" s="46">
        <f>B18*C18</f>
      </c>
    </row>
    <row r="19" spans="2:4" ht="12.75" customHeight="1">
      <c r="B19" s="60">
        <v>95</v>
      </c>
      <c r="C19" s="60">
        <v>3</v>
      </c>
      <c r="D19" s="46">
        <f>C19*B19</f>
      </c>
    </row>
    <row r="20" spans="2:4" ht="12.75" customHeight="1">
      <c r="B20" s="60">
        <v>100</v>
      </c>
      <c r="C20" s="60">
        <v>1</v>
      </c>
      <c r="D20" s="46">
        <f>C20*B20</f>
      </c>
    </row>
    <row r="21" spans="2:4" ht="12.75" customHeight="1">
      <c r="B21" s="60">
        <v>150</v>
      </c>
      <c r="C21" s="60">
        <v>11</v>
      </c>
      <c r="D21" s="46">
        <f>C21*B21</f>
      </c>
    </row>
    <row r="22" spans="2:4" ht="12.75" customHeight="1">
      <c r="B22" s="60">
        <v>170</v>
      </c>
      <c r="C22" s="60">
        <v>17</v>
      </c>
      <c r="D22" s="46">
        <f>B22*C22</f>
      </c>
    </row>
    <row r="23" spans="2:4" ht="12.75" customHeight="1">
      <c r="B23" s="60">
        <v>201</v>
      </c>
      <c r="C23" s="60">
        <v>1</v>
      </c>
      <c r="D23" s="46">
        <f>B23*C23</f>
      </c>
    </row>
    <row r="24" spans="2:4" ht="12.75" customHeight="1">
      <c r="B24" s="60">
        <v>195</v>
      </c>
      <c r="C24" s="60">
        <v>74</v>
      </c>
      <c r="D24" s="46">
        <f>C24*B24</f>
      </c>
    </row>
    <row r="25" ht="12.75" customHeight="1">
      <c r="D25" s="46"/>
    </row>
    <row r="26" spans="3:4" ht="12.75" customHeight="1">
      <c r="C26" s="76">
        <f>SUM(C16:C24)</f>
      </c>
      <c r="D26" s="77">
        <f>SUM(D16:D24)</f>
      </c>
    </row>
    <row r="27" ht="12.75" customHeight="1">
      <c r="D27" s="46"/>
    </row>
    <row r="28" spans="1:4" ht="12.75" customHeight="1">
      <c r="A28" s="76" t="s">
        <v>177</v>
      </c>
      <c r="B28" s="60">
        <v>0</v>
      </c>
      <c r="C28" s="60">
        <v>10</v>
      </c>
      <c r="D28" s="46">
        <f>B28*C28</f>
      </c>
    </row>
    <row r="29" spans="2:4" ht="12.75" customHeight="1">
      <c r="B29" s="60">
        <v>250</v>
      </c>
      <c r="C29" s="60">
        <v>1</v>
      </c>
      <c r="D29" s="46">
        <f>B29*C29</f>
      </c>
    </row>
    <row r="30" spans="2:4" ht="12.75" customHeight="1">
      <c r="B30" s="60">
        <v>265.5</v>
      </c>
      <c r="C30" s="60">
        <v>3</v>
      </c>
      <c r="D30" s="46">
        <f>B30*C30</f>
      </c>
    </row>
    <row r="31" spans="2:4" ht="12.75" customHeight="1">
      <c r="B31" s="60">
        <v>295</v>
      </c>
      <c r="C31" s="60">
        <v>16</v>
      </c>
      <c r="D31" s="46">
        <f>B31*C31</f>
      </c>
    </row>
    <row r="32" ht="12.75" customHeight="1">
      <c r="D32" s="46"/>
    </row>
    <row r="33" spans="3:4" ht="12.75" customHeight="1">
      <c r="C33" s="76">
        <f>SUM(C28:C31)</f>
      </c>
      <c r="D33" s="77">
        <f>SUM(D28:D31)</f>
      </c>
    </row>
    <row r="34" ht="12.75" customHeight="1">
      <c r="D34" s="46"/>
    </row>
    <row r="35" ht="12.75" customHeight="1">
      <c r="D35" s="46"/>
    </row>
    <row r="36" spans="1:4" ht="12.75" customHeight="1">
      <c r="A36" s="76" t="s">
        <v>43</v>
      </c>
      <c r="B36" s="60">
        <v>0</v>
      </c>
      <c r="C36" s="60">
        <v>17</v>
      </c>
      <c r="D36" s="46">
        <f>C36*B36</f>
      </c>
    </row>
    <row r="37" spans="2:4" ht="12.75" customHeight="1">
      <c r="B37" s="60">
        <v>19.01</v>
      </c>
      <c r="C37" s="60">
        <v>1</v>
      </c>
      <c r="D37" s="46">
        <f>B37*C37</f>
      </c>
    </row>
    <row r="38" spans="2:4" ht="12.75" customHeight="1">
      <c r="B38" s="60">
        <v>20</v>
      </c>
      <c r="C38" s="60">
        <v>41</v>
      </c>
      <c r="D38" s="46">
        <f>C38*B38</f>
      </c>
    </row>
    <row r="39" spans="2:4" ht="12.75" customHeight="1">
      <c r="B39" s="60">
        <v>50</v>
      </c>
      <c r="C39" s="60">
        <v>1</v>
      </c>
      <c r="D39" s="46">
        <f>C39*B39</f>
      </c>
    </row>
    <row r="40" spans="2:4" ht="12.75" customHeight="1">
      <c r="B40" s="60">
        <v>75</v>
      </c>
      <c r="C40" s="60">
        <v>13</v>
      </c>
      <c r="D40" s="46">
        <f>B40*C40</f>
      </c>
    </row>
    <row r="41" ht="12.75" customHeight="1">
      <c r="D41" s="46"/>
    </row>
    <row r="42" spans="3:4" ht="12.75" customHeight="1">
      <c r="C42" s="76">
        <f>SUM(C36:C40)</f>
      </c>
      <c r="D42" s="77">
        <f>SUM(D36:D40)</f>
      </c>
    </row>
    <row r="43" ht="12.75" customHeight="1">
      <c r="D43" s="46"/>
    </row>
    <row r="44" ht="12.75" customHeight="1">
      <c r="D44" s="46"/>
    </row>
    <row r="45" ht="12.75" customHeight="1">
      <c r="D45" s="46"/>
    </row>
    <row r="46" spans="1:4" ht="12.75" customHeight="1">
      <c r="A46" s="76" t="s">
        <v>124</v>
      </c>
      <c r="D46" s="46"/>
    </row>
    <row r="47" spans="2:4" ht="12.75" customHeight="1">
      <c r="B47" s="60">
        <v>500</v>
      </c>
      <c r="C47" s="60">
        <v>10</v>
      </c>
      <c r="D47" s="46">
        <f>C47*B47</f>
      </c>
    </row>
    <row r="48" spans="2:4" ht="12.75" customHeight="1">
      <c r="B48" s="60">
        <v>0</v>
      </c>
      <c r="C48" s="60">
        <v>2</v>
      </c>
      <c r="D48" s="46"/>
    </row>
    <row r="49" ht="12.75" customHeight="1">
      <c r="D49" s="46"/>
    </row>
    <row r="50" ht="12.75" customHeight="1">
      <c r="D50" s="46"/>
    </row>
    <row r="51" spans="1:4" ht="12.75" customHeight="1">
      <c r="A51" s="76" t="s">
        <v>8</v>
      </c>
      <c r="C51" s="60">
        <v>11</v>
      </c>
      <c r="D51" s="46"/>
    </row>
    <row r="52" spans="2:4" ht="12.75" customHeight="1">
      <c r="B52" s="60">
        <v>20</v>
      </c>
      <c r="C52" s="60">
        <v>1</v>
      </c>
      <c r="D52" s="46">
        <f>B52*C52</f>
      </c>
    </row>
    <row r="53" ht="12.75" customHeight="1">
      <c r="D53" s="46"/>
    </row>
    <row r="54" spans="1:4" ht="12.75" customHeight="1">
      <c r="A54" s="76" t="s">
        <v>136</v>
      </c>
      <c r="C54" s="60">
        <v>14</v>
      </c>
      <c r="D54" s="46"/>
    </row>
    <row r="55" ht="12.75" customHeight="1">
      <c r="D55" s="46"/>
    </row>
    <row r="56" spans="1:4" ht="12.75" customHeight="1">
      <c r="A56" s="76" t="s">
        <v>167</v>
      </c>
      <c r="B56" s="60">
        <v>125</v>
      </c>
      <c r="C56" s="60">
        <v>1</v>
      </c>
      <c r="D56" s="46">
        <f>B56*C56</f>
      </c>
    </row>
    <row r="57" ht="12.75" customHeight="1">
      <c r="D57" s="46"/>
    </row>
    <row r="58" ht="12.75" customHeight="1">
      <c r="D58" s="46"/>
    </row>
    <row r="59" spans="3:4" ht="12.75" customHeight="1">
      <c r="C59" s="68">
        <f>((((((((C54+C51)+C47)+C42)+C26)+C12)+C33)+C52)+C48)+C56</f>
      </c>
      <c r="D59" s="69">
        <f>(((((D47+D42)+D26)+D12)+D33)+D52)+D56</f>
      </c>
    </row>
    <row r="60" spans="1:4" ht="25.5">
      <c r="A60" s="60" t="s">
        <v>171</v>
      </c>
      <c r="C60" s="60">
        <f>(((C59-C54)-C51)-C36)-C16</f>
      </c>
      <c r="D60" s="46"/>
    </row>
    <row r="61" ht="12.75" customHeight="1">
      <c r="D61" s="46"/>
    </row>
    <row r="62" ht="12.75" customHeight="1">
      <c r="D62" s="46"/>
    </row>
    <row r="63" ht="12.75" customHeight="1">
      <c r="D63" s="46"/>
    </row>
    <row r="64" ht="12.75" customHeight="1">
      <c r="D64" s="46"/>
    </row>
    <row r="65" ht="12.75" customHeight="1">
      <c r="D65" s="46"/>
    </row>
    <row r="66" ht="12.75" customHeight="1">
      <c r="D66" s="46"/>
    </row>
    <row r="67" ht="12.75" customHeight="1">
      <c r="D67" s="46"/>
    </row>
    <row r="68" ht="12.75" customHeight="1">
      <c r="D68" s="46"/>
    </row>
    <row r="69" ht="12.75" customHeight="1">
      <c r="D69" s="46"/>
    </row>
    <row r="70" ht="12.75" customHeight="1">
      <c r="D70" s="46"/>
    </row>
    <row r="71" ht="12.75" customHeight="1">
      <c r="D71" s="46"/>
    </row>
    <row r="72" ht="12.75" customHeight="1">
      <c r="D72" s="46"/>
    </row>
    <row r="73" ht="12.75" customHeight="1">
      <c r="D73" s="46"/>
    </row>
    <row r="74" ht="12.75" customHeight="1">
      <c r="D74" s="46"/>
    </row>
    <row r="75" ht="12.75" customHeight="1">
      <c r="D75" s="46"/>
    </row>
    <row r="76" ht="12.75" customHeight="1">
      <c r="D76" s="46"/>
    </row>
    <row r="77" ht="12.75" customHeight="1">
      <c r="D77" s="46"/>
    </row>
    <row r="78" ht="12.75" customHeight="1">
      <c r="D78" s="46"/>
    </row>
    <row r="79" ht="12.75" customHeight="1">
      <c r="D79" s="46"/>
    </row>
    <row r="80" ht="12.75" customHeight="1">
      <c r="D80" s="46"/>
    </row>
    <row r="81" ht="12.75" customHeight="1">
      <c r="D81" s="46"/>
    </row>
    <row r="82" ht="12.75" customHeight="1">
      <c r="D82" s="46"/>
    </row>
    <row r="83" ht="12.75" customHeight="1">
      <c r="D83" s="46"/>
    </row>
    <row r="84" ht="12.75" customHeight="1">
      <c r="D84" s="46"/>
    </row>
    <row r="85" ht="12.75" customHeight="1">
      <c r="D85" s="46"/>
    </row>
    <row r="86" ht="12.75" customHeight="1">
      <c r="D86" s="46"/>
    </row>
    <row r="87" ht="12.75" customHeight="1">
      <c r="D87" s="46"/>
    </row>
    <row r="88" ht="12.75" customHeight="1">
      <c r="D88" s="46"/>
    </row>
    <row r="89" ht="12.75" customHeight="1">
      <c r="D89" s="46"/>
    </row>
    <row r="90" ht="12.75" customHeight="1">
      <c r="D90" s="46"/>
    </row>
    <row r="91" ht="12.75" customHeight="1">
      <c r="D91" s="46"/>
    </row>
    <row r="92" ht="12.75" customHeight="1">
      <c r="D92" s="46"/>
    </row>
    <row r="93" ht="12.75" customHeight="1">
      <c r="D93" s="46"/>
    </row>
    <row r="94" ht="12.75" customHeight="1">
      <c r="D94" s="46"/>
    </row>
    <row r="95" ht="12.75" customHeight="1">
      <c r="D95" s="46"/>
    </row>
    <row r="96" ht="12.75" customHeight="1">
      <c r="D96" s="46"/>
    </row>
    <row r="97" ht="12.75" customHeight="1">
      <c r="D97" s="46"/>
    </row>
    <row r="98" ht="12.75" customHeight="1">
      <c r="D98" s="46"/>
    </row>
    <row r="99" ht="12.75" customHeight="1">
      <c r="D99" s="46"/>
    </row>
    <row r="100" ht="12.75" customHeight="1">
      <c r="D100" s="46"/>
    </row>
    <row r="101" ht="12.75" customHeight="1">
      <c r="D101" s="46"/>
    </row>
    <row r="102" ht="12.75" customHeight="1">
      <c r="D102" s="46"/>
    </row>
    <row r="103" ht="12.75" customHeight="1">
      <c r="D103" s="46"/>
    </row>
    <row r="104" ht="12.75" customHeight="1">
      <c r="D104" s="46"/>
    </row>
    <row r="105" ht="12.75" customHeight="1">
      <c r="D105" s="46"/>
    </row>
    <row r="106" ht="12.75" customHeight="1">
      <c r="D106" s="46"/>
    </row>
    <row r="107" ht="12.75" customHeight="1">
      <c r="D107" s="46"/>
    </row>
    <row r="108" ht="12.75" customHeight="1">
      <c r="D108" s="46"/>
    </row>
    <row r="109" ht="12.75" customHeight="1">
      <c r="D109" s="46"/>
    </row>
    <row r="110" ht="12.75" customHeight="1">
      <c r="D110" s="46"/>
    </row>
    <row r="111" ht="12.75" customHeight="1">
      <c r="D111" s="46"/>
    </row>
    <row r="112" ht="12.75" customHeight="1">
      <c r="D112" s="46"/>
    </row>
    <row r="113" ht="12.75" customHeight="1">
      <c r="D113" s="46"/>
    </row>
    <row r="114" ht="12.75" customHeight="1">
      <c r="D114" s="46"/>
    </row>
    <row r="115" ht="12.75" customHeight="1">
      <c r="D115" s="46"/>
    </row>
    <row r="116" ht="12.75" customHeight="1">
      <c r="D116" s="46"/>
    </row>
    <row r="117" ht="12.75" customHeight="1">
      <c r="D117" s="46"/>
    </row>
    <row r="118" ht="12.75" customHeight="1">
      <c r="D118" s="46"/>
    </row>
    <row r="119" ht="12.75" customHeight="1">
      <c r="D119" s="46"/>
    </row>
    <row r="120" ht="12.75" customHeight="1">
      <c r="D120" s="46"/>
    </row>
  </sheetData>
  <mergeCells count="1">
    <mergeCell ref="A2:F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4"/>
  <sheetViews>
    <sheetView workbookViewId="0" topLeftCell="A1"/>
  </sheetViews>
  <sheetFormatPr defaultColWidth="9.140625" defaultRowHeight="12.75" customHeight="1"/>
  <cols>
    <col min="1" max="1" width="27.57421875" style="0" customWidth="1"/>
    <col min="2" max="2" width="9.421875" style="0" customWidth="1"/>
    <col min="3" max="3" width="12.57421875" style="0" customWidth="1"/>
    <col min="4" max="4" width="12.28125" style="0" customWidth="1"/>
    <col min="5" max="5" width="9.140625" style="0" customWidth="1"/>
    <col min="6" max="6" width="11.7109375" style="0" customWidth="1"/>
    <col min="7" max="7" width="9.140625" style="0" customWidth="1"/>
    <col min="8" max="9" width="12.00390625" style="0" customWidth="1"/>
    <col min="10" max="19" width="9.140625" style="0" customWidth="1"/>
  </cols>
  <sheetData>
    <row r="1" spans="1:9" ht="12.75" customHeight="1">
      <c r="A1" s="60" t="s">
        <v>126</v>
      </c>
      <c r="I1" s="72"/>
    </row>
    <row r="2" ht="12.75" customHeight="1">
      <c r="I2" s="72"/>
    </row>
    <row r="3" spans="1:9" ht="25.5">
      <c r="A3" s="76" t="s">
        <v>87</v>
      </c>
      <c r="B3" s="76" t="s">
        <v>155</v>
      </c>
      <c r="C3" s="76" t="s">
        <v>92</v>
      </c>
      <c r="D3" s="76" t="s">
        <v>159</v>
      </c>
      <c r="E3" s="76" t="s">
        <v>0</v>
      </c>
      <c r="F3" s="76" t="s">
        <v>69</v>
      </c>
      <c r="G3" s="76" t="s">
        <v>188</v>
      </c>
      <c r="H3" s="76" t="s">
        <v>27</v>
      </c>
      <c r="I3" s="78" t="s">
        <v>138</v>
      </c>
    </row>
    <row r="4" spans="1:9" ht="12.75" customHeight="1">
      <c r="A4" s="79" t="s">
        <v>32</v>
      </c>
      <c r="B4" s="60" t="s">
        <v>102</v>
      </c>
      <c r="C4" s="60">
        <v>125</v>
      </c>
      <c r="D4" s="60">
        <v>300</v>
      </c>
      <c r="E4" s="60">
        <f>D4+C4</f>
      </c>
      <c r="F4" s="60">
        <v>208</v>
      </c>
      <c r="H4" s="60">
        <v>120</v>
      </c>
      <c r="I4" s="72">
        <f>F4+H4</f>
      </c>
    </row>
    <row r="5" spans="1:9" ht="12.75" customHeight="1">
      <c r="A5" s="79" t="s">
        <v>114</v>
      </c>
      <c r="B5" s="60" t="s">
        <v>102</v>
      </c>
      <c r="C5" s="60">
        <v>125</v>
      </c>
      <c r="D5" s="60">
        <v>300</v>
      </c>
      <c r="E5" s="60">
        <f>D5+C5</f>
      </c>
      <c r="F5" s="60">
        <v>208</v>
      </c>
      <c r="H5" s="60">
        <v>120</v>
      </c>
      <c r="I5" s="72">
        <f>F5+H5</f>
      </c>
    </row>
    <row r="6" spans="1:9" ht="12.75" customHeight="1">
      <c r="A6" s="79" t="s">
        <v>78</v>
      </c>
      <c r="B6" s="60" t="s">
        <v>187</v>
      </c>
      <c r="C6" s="60">
        <v>125</v>
      </c>
      <c r="E6" s="60">
        <f>D6+C6</f>
      </c>
      <c r="I6" s="72"/>
    </row>
    <row r="7" spans="1:9" ht="12.75" customHeight="1">
      <c r="A7" s="79" t="s">
        <v>48</v>
      </c>
      <c r="B7" s="60" t="s">
        <v>187</v>
      </c>
      <c r="C7" s="60">
        <v>125</v>
      </c>
      <c r="E7" s="60">
        <f>D7+C7</f>
      </c>
      <c r="I7" s="72"/>
    </row>
    <row r="8" spans="1:9" ht="12.75" customHeight="1">
      <c r="A8" s="79" t="s">
        <v>97</v>
      </c>
      <c r="B8" s="60" t="s">
        <v>148</v>
      </c>
      <c r="C8" s="60">
        <v>125</v>
      </c>
      <c r="D8" s="60">
        <v>250</v>
      </c>
      <c r="E8" s="60">
        <f>D8+C8</f>
      </c>
      <c r="F8" s="60">
        <v>235.6</v>
      </c>
      <c r="H8" s="60">
        <v>120</v>
      </c>
      <c r="I8" s="72">
        <f>F8+H8</f>
      </c>
    </row>
    <row r="9" spans="1:9" ht="12.75" customHeight="1">
      <c r="A9" s="79" t="s">
        <v>44</v>
      </c>
      <c r="B9" s="60" t="s">
        <v>54</v>
      </c>
      <c r="D9" s="60">
        <v>150</v>
      </c>
      <c r="E9" s="60">
        <f>D9+C9</f>
      </c>
      <c r="F9" s="60">
        <v>150</v>
      </c>
      <c r="I9" s="72">
        <v>150</v>
      </c>
    </row>
    <row r="10" spans="1:9" ht="12.75" customHeight="1">
      <c r="A10" s="79" t="s">
        <v>89</v>
      </c>
      <c r="E10" s="60">
        <f>D10+C10</f>
      </c>
      <c r="I10" s="72"/>
    </row>
    <row r="11" spans="1:9" ht="12.75" customHeight="1">
      <c r="A11" s="79" t="s">
        <v>79</v>
      </c>
      <c r="C11" s="60">
        <v>125</v>
      </c>
      <c r="D11" s="60">
        <v>250</v>
      </c>
      <c r="E11" s="60">
        <f>D11+C11</f>
      </c>
      <c r="H11" s="60">
        <v>120</v>
      </c>
      <c r="I11" s="72"/>
    </row>
    <row r="12" spans="1:9" ht="12.75" customHeight="1">
      <c r="A12" s="79" t="s">
        <v>81</v>
      </c>
      <c r="B12" s="60" t="s">
        <v>54</v>
      </c>
      <c r="C12" s="60">
        <v>500</v>
      </c>
      <c r="E12" s="60">
        <f>D12+C12</f>
      </c>
      <c r="H12" s="60">
        <v>770</v>
      </c>
      <c r="I12" s="72"/>
    </row>
    <row r="13" spans="1:9" ht="12.75" customHeight="1">
      <c r="A13" s="79" t="s">
        <v>116</v>
      </c>
      <c r="I13" s="72"/>
    </row>
    <row r="14" ht="12.75" customHeight="1">
      <c r="I14" s="72"/>
    </row>
    <row r="15" spans="1:9" ht="12.75" customHeight="1">
      <c r="A15" s="60" t="s">
        <v>0</v>
      </c>
      <c r="C15" s="60">
        <f>SUM(C4:C12)</f>
      </c>
      <c r="D15" s="60">
        <f>SUM(D4:D12)</f>
      </c>
      <c r="E15" s="60">
        <f>SUM(E4:E12)</f>
      </c>
      <c r="H15" s="60">
        <f>SUM(H4:H12)</f>
      </c>
      <c r="I15" s="72"/>
    </row>
    <row r="16" ht="12.75" customHeight="1">
      <c r="I16" s="72"/>
    </row>
    <row r="17" spans="1:9" ht="12.75" customHeight="1">
      <c r="A17" s="60" t="s">
        <v>17</v>
      </c>
      <c r="I17" s="72"/>
    </row>
    <row r="18" spans="1:9" ht="12.75" customHeight="1">
      <c r="A18" s="60" t="s">
        <v>13</v>
      </c>
      <c r="D18" s="60">
        <v>5</v>
      </c>
      <c r="I18" s="72"/>
    </row>
    <row r="19" spans="1:9" ht="12.75" customHeight="1">
      <c r="A19" s="60" t="s">
        <v>50</v>
      </c>
      <c r="I19" s="72"/>
    </row>
    <row r="20" ht="12.75" customHeight="1">
      <c r="I20" s="72"/>
    </row>
    <row r="21" ht="12.75" customHeight="1">
      <c r="I21" s="72"/>
    </row>
    <row r="22" ht="12.75" customHeight="1">
      <c r="I22" s="72"/>
    </row>
    <row r="23" spans="1:9" ht="25.5">
      <c r="A23" s="60" t="s">
        <v>189</v>
      </c>
      <c r="I23" s="72"/>
    </row>
    <row r="24" ht="12.75" customHeight="1">
      <c r="I24" s="72"/>
    </row>
    <row r="25" spans="1:9" ht="12.75" customHeight="1">
      <c r="A25" s="79" t="s">
        <v>160</v>
      </c>
      <c r="B25" s="60">
        <v>66660302</v>
      </c>
      <c r="D25" s="60">
        <v>770</v>
      </c>
      <c r="I25" s="72"/>
    </row>
    <row r="26" spans="1:9" ht="12.75" customHeight="1">
      <c r="A26" s="79" t="s">
        <v>156</v>
      </c>
      <c r="B26" s="60">
        <v>66669278</v>
      </c>
      <c r="D26" s="60">
        <v>350</v>
      </c>
      <c r="I26" s="72"/>
    </row>
    <row r="27" spans="1:9" ht="12.75" customHeight="1">
      <c r="A27" s="79" t="s">
        <v>143</v>
      </c>
      <c r="B27" s="60">
        <v>67474102</v>
      </c>
      <c r="I27" s="72"/>
    </row>
    <row r="28" ht="12.75" customHeight="1">
      <c r="I28" s="72"/>
    </row>
    <row r="29" spans="1:9" ht="25.5">
      <c r="A29" s="60" t="s">
        <v>96</v>
      </c>
      <c r="B29" s="60">
        <v>675360332</v>
      </c>
      <c r="I29" s="72"/>
    </row>
    <row r="30" spans="1:9" ht="12.75" customHeight="1">
      <c r="A30" s="60" t="s">
        <v>34</v>
      </c>
      <c r="B30" s="60">
        <v>6744</v>
      </c>
      <c r="I30" s="72"/>
    </row>
    <row r="31" ht="12.75" customHeight="1">
      <c r="I31" s="72"/>
    </row>
    <row r="32" ht="12.75" customHeight="1">
      <c r="I32" s="72"/>
    </row>
    <row r="33" ht="12.75" customHeight="1">
      <c r="I33" s="72"/>
    </row>
    <row r="34" ht="12.75" customHeight="1">
      <c r="I34" s="72"/>
    </row>
    <row r="35" ht="12.75" customHeight="1">
      <c r="I35" s="72"/>
    </row>
    <row r="36" ht="12.75" customHeight="1">
      <c r="I36" s="72"/>
    </row>
    <row r="37" ht="12.75" customHeight="1">
      <c r="I37" s="72"/>
    </row>
    <row r="38" ht="12.75" customHeight="1">
      <c r="I38" s="72"/>
    </row>
    <row r="39" ht="12.75" customHeight="1">
      <c r="I39" s="72"/>
    </row>
    <row r="40" ht="12.75" customHeight="1">
      <c r="I40" s="72"/>
    </row>
    <row r="41" ht="12.75" customHeight="1">
      <c r="I41" s="72"/>
    </row>
    <row r="42" ht="12.75" customHeight="1">
      <c r="I42" s="72"/>
    </row>
    <row r="43" ht="12.75" customHeight="1">
      <c r="I43" s="72"/>
    </row>
    <row r="44" ht="12.75" customHeight="1">
      <c r="I44" s="72"/>
    </row>
    <row r="45" ht="12.75" customHeight="1">
      <c r="I45" s="72"/>
    </row>
    <row r="46" ht="12.75" customHeight="1">
      <c r="I46" s="72"/>
    </row>
    <row r="47" ht="12.75" customHeight="1">
      <c r="I47" s="72"/>
    </row>
    <row r="48" ht="12.75" customHeight="1">
      <c r="I48" s="72"/>
    </row>
    <row r="49" ht="12.75" customHeight="1">
      <c r="I49" s="72"/>
    </row>
    <row r="50" ht="12.75" customHeight="1">
      <c r="I50" s="72"/>
    </row>
    <row r="51" ht="12.75" customHeight="1">
      <c r="I51" s="72"/>
    </row>
    <row r="52" ht="12.75" customHeight="1">
      <c r="I52" s="72"/>
    </row>
    <row r="53" ht="12.75" customHeight="1">
      <c r="I53" s="72"/>
    </row>
    <row r="54" ht="12.75" customHeight="1">
      <c r="I54" s="72"/>
    </row>
    <row r="55" ht="12.75" customHeight="1">
      <c r="I55" s="72"/>
    </row>
    <row r="56" ht="12.75" customHeight="1">
      <c r="I56" s="72"/>
    </row>
    <row r="57" ht="12.75" customHeight="1">
      <c r="I57" s="72"/>
    </row>
    <row r="58" ht="12.75" customHeight="1">
      <c r="I58" s="72"/>
    </row>
    <row r="59" ht="12.75" customHeight="1">
      <c r="I59" s="72"/>
    </row>
    <row r="60" ht="12.75" customHeight="1">
      <c r="I60" s="72"/>
    </row>
    <row r="61" ht="12.75" customHeight="1">
      <c r="I61" s="72"/>
    </row>
    <row r="62" ht="12.75" customHeight="1">
      <c r="I62" s="72"/>
    </row>
    <row r="63" ht="12.75" customHeight="1">
      <c r="I63" s="72"/>
    </row>
    <row r="64" ht="12.75" customHeight="1">
      <c r="I64" s="72"/>
    </row>
    <row r="65" ht="12.75" customHeight="1">
      <c r="I65" s="72"/>
    </row>
    <row r="66" ht="12.75" customHeight="1">
      <c r="I66" s="72"/>
    </row>
    <row r="67" ht="12.75" customHeight="1">
      <c r="I67" s="72"/>
    </row>
    <row r="68" ht="12.75" customHeight="1">
      <c r="I68" s="72"/>
    </row>
    <row r="69" ht="12.75" customHeight="1">
      <c r="I69" s="72"/>
    </row>
    <row r="70" ht="12.75" customHeight="1">
      <c r="I70" s="72"/>
    </row>
    <row r="71" ht="12.75" customHeight="1">
      <c r="I71" s="72"/>
    </row>
    <row r="72" ht="12.75" customHeight="1">
      <c r="I72" s="72"/>
    </row>
    <row r="73" ht="12.75" customHeight="1">
      <c r="I73" s="72"/>
    </row>
    <row r="74" ht="12.75" customHeight="1">
      <c r="I74" s="72"/>
    </row>
    <row r="75" ht="12.75" customHeight="1">
      <c r="I75" s="72"/>
    </row>
    <row r="76" ht="12.75" customHeight="1">
      <c r="I76" s="72"/>
    </row>
    <row r="77" ht="12.75" customHeight="1">
      <c r="I77" s="72"/>
    </row>
    <row r="78" ht="12.75" customHeight="1">
      <c r="I78" s="72"/>
    </row>
    <row r="79" ht="12.75" customHeight="1">
      <c r="I79" s="72"/>
    </row>
    <row r="80" ht="12.75" customHeight="1">
      <c r="I80" s="72"/>
    </row>
    <row r="81" ht="12.75" customHeight="1">
      <c r="I81" s="72"/>
    </row>
    <row r="82" ht="12.75" customHeight="1">
      <c r="I82" s="72"/>
    </row>
    <row r="83" ht="12.75" customHeight="1">
      <c r="I83" s="72"/>
    </row>
    <row r="84" ht="12.75" customHeight="1">
      <c r="I84" s="72"/>
    </row>
    <row r="85" ht="12.75" customHeight="1">
      <c r="I85" s="72"/>
    </row>
    <row r="86" ht="12.75" customHeight="1">
      <c r="I86" s="72"/>
    </row>
    <row r="87" ht="12.75" customHeight="1">
      <c r="I87" s="72"/>
    </row>
    <row r="88" ht="12.75" customHeight="1">
      <c r="I88" s="72"/>
    </row>
    <row r="89" ht="12.75" customHeight="1">
      <c r="I89" s="72"/>
    </row>
    <row r="90" ht="12.75" customHeight="1">
      <c r="I90" s="72"/>
    </row>
    <row r="91" ht="12.75" customHeight="1">
      <c r="I91" s="72"/>
    </row>
    <row r="92" ht="12.75" customHeight="1">
      <c r="I92" s="72"/>
    </row>
    <row r="93" ht="12.75" customHeight="1">
      <c r="I93" s="72"/>
    </row>
    <row r="94" ht="12.75" customHeight="1">
      <c r="I94" s="72"/>
    </row>
    <row r="95" ht="12.75" customHeight="1">
      <c r="I95" s="72"/>
    </row>
    <row r="96" ht="12.75" customHeight="1">
      <c r="I96" s="72"/>
    </row>
    <row r="97" ht="12.75" customHeight="1">
      <c r="I97" s="72"/>
    </row>
    <row r="98" ht="12.75" customHeight="1">
      <c r="I98" s="72"/>
    </row>
    <row r="99" ht="12.75" customHeight="1">
      <c r="I99" s="72"/>
    </row>
    <row r="100" ht="12.75" customHeight="1">
      <c r="I100" s="72"/>
    </row>
    <row r="101" ht="12.75" customHeight="1">
      <c r="I101" s="72"/>
    </row>
    <row r="102" ht="12.75" customHeight="1">
      <c r="I102" s="72"/>
    </row>
    <row r="103" ht="12.75" customHeight="1">
      <c r="I103" s="72"/>
    </row>
    <row r="104" ht="12.75" customHeight="1">
      <c r="I104" s="72"/>
    </row>
  </sheetData>
  <mergeCells count="1">
    <mergeCell ref="A1:C1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1"/>
  <sheetViews>
    <sheetView workbookViewId="0" topLeftCell="A1"/>
  </sheetViews>
  <sheetFormatPr defaultColWidth="9.140625" defaultRowHeight="12.75" customHeight="1"/>
  <cols>
    <col min="1" max="1" width="12.00390625" style="0" customWidth="1"/>
    <col min="2" max="20" width="9.140625" style="0" customWidth="1"/>
  </cols>
  <sheetData>
    <row r="1" ht="12.75" customHeight="1"/>
    <row r="2" spans="1:3" ht="12.75" customHeight="1">
      <c r="A2" s="60" t="s">
        <v>123</v>
      </c>
      <c r="C2" s="72">
        <f>'overall cost'!F68</f>
      </c>
    </row>
    <row r="3" spans="1:3" ht="12.75" customHeight="1">
      <c r="A3" s="60" t="s">
        <v>84</v>
      </c>
      <c r="C3" s="60">
        <v>15000</v>
      </c>
    </row>
    <row r="4" spans="1:3" ht="12.75" customHeight="1">
      <c r="A4" s="60" t="s">
        <v>16</v>
      </c>
      <c r="C4" s="60">
        <v>20000</v>
      </c>
    </row>
    <row r="5" ht="12.75" customHeight="1"/>
    <row r="6" spans="1:3" ht="12.75" customHeight="1">
      <c r="A6" s="60" t="s">
        <v>103</v>
      </c>
      <c r="C6" s="72">
        <f>(C2-C3)+C4</f>
      </c>
    </row>
    <row r="7" ht="12.75" customHeight="1"/>
    <row r="8" spans="1:3" ht="25.5">
      <c r="A8" s="60" t="s">
        <v>184</v>
      </c>
      <c r="C8" s="73">
        <v>150</v>
      </c>
    </row>
    <row r="9" ht="12.75" customHeight="1"/>
    <row r="10" ht="12.75" customHeight="1"/>
    <row r="11" spans="1:3" ht="25.5">
      <c r="A11" s="60" t="s">
        <v>173</v>
      </c>
      <c r="C11" s="72">
        <f>C6/C8</f>
      </c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8"/>
  <sheetViews>
    <sheetView workbookViewId="0" topLeftCell="A1"/>
  </sheetViews>
  <sheetFormatPr defaultColWidth="9.140625" defaultRowHeight="12.75" customHeight="1"/>
  <cols>
    <col min="1" max="1" width="9.140625" style="0" customWidth="1"/>
    <col min="2" max="2" width="14.57421875" style="0" customWidth="1"/>
    <col min="3" max="3" width="53.28125" style="0" customWidth="1"/>
    <col min="4" max="4" width="14.57421875" style="0" customWidth="1"/>
    <col min="5" max="20" width="9.140625" style="0" customWidth="1"/>
  </cols>
  <sheetData>
    <row r="1" spans="1:4" ht="12.75" customHeight="1">
      <c r="A1" s="60" t="s">
        <v>101</v>
      </c>
      <c r="B1" s="60" t="s">
        <v>120</v>
      </c>
      <c r="D1" s="61" t="s">
        <v>37</v>
      </c>
    </row>
    <row r="2" ht="12.75" customHeight="1"/>
    <row r="3" ht="12.75" customHeight="1"/>
    <row r="4" spans="2:3" ht="12.75" customHeight="1">
      <c r="B4" s="60">
        <v>50</v>
      </c>
      <c r="C4" s="60" t="s">
        <v>1</v>
      </c>
    </row>
    <row r="5" ht="12.75" customHeight="1"/>
    <row r="6" spans="1:2" ht="12.75" customHeight="1">
      <c r="A6" s="76" t="s">
        <v>35</v>
      </c>
      <c r="B6" s="80" t="s">
        <v>115</v>
      </c>
    </row>
    <row r="7" spans="1:11" ht="63.75">
      <c r="A7" s="60">
        <f>B7-COUNTA(D7:X7)</f>
      </c>
      <c r="B7" s="60">
        <v>8</v>
      </c>
      <c r="C7" s="60" t="s">
        <v>174</v>
      </c>
      <c r="D7" s="60" t="s">
        <v>176</v>
      </c>
      <c r="E7" s="60" t="s">
        <v>12</v>
      </c>
      <c r="F7" s="60" t="s">
        <v>2</v>
      </c>
      <c r="G7" s="60" t="s">
        <v>23</v>
      </c>
      <c r="H7" s="60" t="s">
        <v>194</v>
      </c>
      <c r="I7" s="3"/>
      <c r="K7" s="3"/>
    </row>
    <row r="8" spans="1:19" ht="38.25">
      <c r="A8" s="60">
        <f>B8-COUNTA(D8:X8)</f>
      </c>
      <c r="B8" s="60">
        <v>18</v>
      </c>
      <c r="C8" s="60" t="s">
        <v>146</v>
      </c>
      <c r="D8" s="60" t="s">
        <v>97</v>
      </c>
      <c r="E8" s="60" t="s">
        <v>153</v>
      </c>
      <c r="F8" s="60" t="s">
        <v>107</v>
      </c>
      <c r="G8" s="3"/>
      <c r="H8" s="60" t="s">
        <v>3</v>
      </c>
      <c r="I8" s="60" t="s">
        <v>151</v>
      </c>
      <c r="J8" s="60" t="s">
        <v>181</v>
      </c>
      <c r="K8" s="60" t="s">
        <v>105</v>
      </c>
      <c r="L8" s="60" t="s">
        <v>168</v>
      </c>
      <c r="M8" s="60" t="s">
        <v>114</v>
      </c>
      <c r="N8" s="60" t="s">
        <v>32</v>
      </c>
      <c r="O8" s="60" t="s">
        <v>48</v>
      </c>
      <c r="P8" s="60" t="s">
        <v>158</v>
      </c>
      <c r="Q8" s="60" t="s">
        <v>98</v>
      </c>
      <c r="R8" s="60" t="s">
        <v>19</v>
      </c>
      <c r="S8" s="60" t="s">
        <v>73</v>
      </c>
    </row>
    <row r="9" spans="1:16" ht="51">
      <c r="A9" s="60">
        <f>B9-COUNTA(D9:X9)</f>
      </c>
      <c r="B9" s="60">
        <v>10</v>
      </c>
      <c r="C9" s="60" t="s">
        <v>115</v>
      </c>
      <c r="D9" s="60" t="s">
        <v>77</v>
      </c>
      <c r="E9" s="60" t="s">
        <v>24</v>
      </c>
      <c r="F9" s="60" t="s">
        <v>56</v>
      </c>
      <c r="G9" s="60" t="s">
        <v>66</v>
      </c>
      <c r="H9" s="60" t="s">
        <v>26</v>
      </c>
      <c r="I9" s="60" t="s">
        <v>169</v>
      </c>
      <c r="J9" s="60" t="s">
        <v>47</v>
      </c>
      <c r="K9" s="60" t="s">
        <v>88</v>
      </c>
      <c r="L9" s="60" t="s">
        <v>147</v>
      </c>
      <c r="M9" s="3" t="s">
        <v>99</v>
      </c>
      <c r="N9" s="60" t="s">
        <v>113</v>
      </c>
      <c r="O9" s="60" t="s">
        <v>164</v>
      </c>
      <c r="P9" s="60" t="s">
        <v>9</v>
      </c>
    </row>
    <row r="10" spans="1:9" ht="38.25">
      <c r="A10" s="60">
        <f>B10-COUNTA(D10:X10)</f>
      </c>
      <c r="B10" s="60">
        <v>6</v>
      </c>
      <c r="C10" s="60" t="s">
        <v>161</v>
      </c>
      <c r="D10" s="60" t="s">
        <v>21</v>
      </c>
      <c r="E10" s="60" t="s">
        <v>18</v>
      </c>
      <c r="F10" s="60" t="s">
        <v>60</v>
      </c>
      <c r="G10" s="60" t="s">
        <v>118</v>
      </c>
      <c r="H10" s="3" t="s">
        <v>172</v>
      </c>
      <c r="I10" s="60" t="s">
        <v>135</v>
      </c>
    </row>
    <row r="11" ht="12.75" customHeight="1"/>
    <row r="12" spans="1:6" ht="12.75" customHeight="1">
      <c r="A12" s="3">
        <f>SUM(A7:A10)</f>
      </c>
      <c r="B12" s="60">
        <f>SUM(B7:B10)</f>
      </c>
      <c r="C12" s="60" t="s">
        <v>141</v>
      </c>
      <c r="D12" s="60" t="s">
        <v>58</v>
      </c>
      <c r="F12" s="60" t="s">
        <v>20</v>
      </c>
    </row>
    <row r="13" ht="12.75" customHeight="1"/>
    <row r="14" spans="1:2" ht="12.75" customHeight="1">
      <c r="A14" s="3"/>
      <c r="B14" s="3"/>
    </row>
    <row r="15" ht="12.75" customHeight="1">
      <c r="B15" s="80" t="s">
        <v>70</v>
      </c>
    </row>
    <row r="16" spans="2:3" ht="12.75" customHeight="1">
      <c r="B16" s="60">
        <v>39.95</v>
      </c>
      <c r="C16" s="60" t="s">
        <v>15</v>
      </c>
    </row>
    <row r="17" spans="2:3" ht="12.75" customHeight="1">
      <c r="B17" s="60">
        <f>$(28*3)</f>
      </c>
      <c r="C17" s="60" t="s">
        <v>85</v>
      </c>
    </row>
    <row r="18" ht="12.75" customHeight="1">
      <c r="C18" s="60" t="s">
        <v>109</v>
      </c>
    </row>
    <row r="19" ht="12.75" customHeight="1"/>
    <row r="20" ht="12.75" customHeight="1"/>
    <row r="21" spans="2:3" ht="12.75" customHeight="1">
      <c r="B21" s="60">
        <f>(B4*B12)*1.18</f>
      </c>
      <c r="C21" s="60" t="s">
        <v>75</v>
      </c>
    </row>
    <row r="22" spans="2:3" ht="12.75" customHeight="1">
      <c r="B22" s="60">
        <f>(2000-(B16*B12))+B17</f>
      </c>
      <c r="C22" s="60" t="s">
        <v>39</v>
      </c>
    </row>
    <row r="23" ht="12.75" customHeight="1"/>
    <row r="24" ht="12.75" customHeight="1"/>
    <row r="25" ht="12.75" customHeight="1">
      <c r="B25" s="73"/>
    </row>
    <row r="26" ht="12.75" customHeight="1"/>
    <row r="27" ht="12.75" customHeight="1"/>
    <row r="28" ht="12.75" customHeight="1">
      <c r="B28" s="73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